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11460" tabRatio="941"/>
  </bookViews>
  <sheets>
    <sheet name="меню" sheetId="11" r:id="rId1"/>
    <sheet name="Фрикадельки мясные" sheetId="54" r:id="rId2"/>
    <sheet name="Тесто перечное" sheetId="50" r:id="rId3"/>
    <sheet name="Перепечи с мясокапуст" sheetId="49" r:id="rId4"/>
    <sheet name="Фарш мясокапустный" sheetId="48" r:id="rId5"/>
    <sheet name="Цв.капуста с брокколи" sheetId="47" r:id="rId6"/>
    <sheet name="Рагу овощное" sheetId="46" r:id="rId7"/>
    <sheet name="Рис припущенный с овощами" sheetId="45" r:id="rId8"/>
    <sheet name="Куриная грудка" sheetId="44" r:id="rId9"/>
    <sheet name="Бульон рыбный" sheetId="43" r:id="rId10"/>
    <sheet name="Горбуша тушеная" sheetId="42" r:id="rId11"/>
    <sheet name="Фарш творожный" sheetId="41" r:id="rId12"/>
    <sheet name="Шанежка с творогом" sheetId="40" r:id="rId13"/>
    <sheet name="Фарш яблочный" sheetId="39" r:id="rId14"/>
    <sheet name="Кокрок с яблоками" sheetId="38" r:id="rId15"/>
    <sheet name="Фарш картофельный" sheetId="37" r:id="rId16"/>
    <sheet name="Шанежка с картофелем" sheetId="36" r:id="rId17"/>
    <sheet name="Тесто кокрочное" sheetId="35" r:id="rId18"/>
    <sheet name="Фарш зел.лук+яйцо" sheetId="34" r:id="rId19"/>
    <sheet name="Пирожок зел.лук+яйцо" sheetId="33" r:id="rId20"/>
    <sheet name="Тесто дрожжевое сдобное (пирож)" sheetId="32" r:id="rId21"/>
    <sheet name="Рассольник" sheetId="31" r:id="rId22"/>
    <sheet name="Борщ" sheetId="30" r:id="rId23"/>
    <sheet name="Салат Мимоза" sheetId="28" r:id="rId24"/>
    <sheet name="Салат греческий" sheetId="27" r:id="rId25"/>
    <sheet name="Салат Витаминный" sheetId="26" r:id="rId26"/>
    <sheet name="Щи из св.капусты" sheetId="25" r:id="rId27"/>
    <sheet name="Печень по-строгановски" sheetId="24" r:id="rId28"/>
    <sheet name="Сок" sheetId="23" r:id="rId29"/>
    <sheet name="Напиток лимонный" sheetId="22" r:id="rId30"/>
    <sheet name="Компот" sheetId="21" r:id="rId31"/>
    <sheet name="Кисель" sheetId="20" r:id="rId32"/>
    <sheet name="Похлебка по-русски" sheetId="19" r:id="rId33"/>
    <sheet name="Гуляш из говядины" sheetId="18" r:id="rId34"/>
    <sheet name="Сельдь под шубой" sheetId="17" r:id="rId35"/>
    <sheet name="Салат Тазалык" sheetId="16" r:id="rId36"/>
    <sheet name="Салат Столичный" sheetId="15" r:id="rId37"/>
    <sheet name="Лапша домашняя" sheetId="14" r:id="rId38"/>
    <sheet name="Суп-лапша " sheetId="7" r:id="rId39"/>
    <sheet name="Суп Гороховый с мясом" sheetId="2" r:id="rId40"/>
    <sheet name="картоф пюре" sheetId="13" r:id="rId41"/>
    <sheet name="Чай с сахаром с лимоном" sheetId="12" r:id="rId42"/>
    <sheet name="Бобовые отварные" sheetId="4" r:id="rId43"/>
    <sheet name="Гороховое пюре" sheetId="3" r:id="rId44"/>
    <sheet name="Чай с сахаром" sheetId="5" r:id="rId45"/>
    <sheet name="Бифштекс" sheetId="6" r:id="rId46"/>
    <sheet name="Говядина отварная" sheetId="1" r:id="rId47"/>
    <sheet name="Хлеб" sheetId="8" r:id="rId48"/>
    <sheet name="Коржик с маком" sheetId="9" r:id="rId49"/>
    <sheet name="Макароны с сыром" sheetId="10" r:id="rId50"/>
    <sheet name="Лист1" sheetId="53" r:id="rId51"/>
  </sheets>
  <definedNames>
    <definedName name="_xlnm.Print_Area" localSheetId="45">Бифштекс!$A$1:$BJ$40</definedName>
    <definedName name="_xlnm.Print_Area" localSheetId="42">'Бобовые отварные'!$A$1:$BJ$40</definedName>
    <definedName name="_xlnm.Print_Area" localSheetId="22">Борщ!$A$1:$BJ$48</definedName>
    <definedName name="_xlnm.Print_Area" localSheetId="9">'Бульон рыбный'!$A$1:$BJ$40</definedName>
    <definedName name="_xlnm.Print_Area" localSheetId="46">'Говядина отварная'!$A$1:$BJ$41</definedName>
    <definedName name="_xlnm.Print_Area" localSheetId="10">'Горбуша тушеная'!$A$1:$BJ$46</definedName>
    <definedName name="_xlnm.Print_Area" localSheetId="43">'Гороховое пюре'!$A$1:$BJ$40</definedName>
    <definedName name="_xlnm.Print_Area" localSheetId="40">'картоф пюре'!$A$1:$BJ$40</definedName>
    <definedName name="_xlnm.Print_Area" localSheetId="31">Кисель!$A$1:$BJ$40</definedName>
    <definedName name="_xlnm.Print_Area" localSheetId="14">'Кокрок с яблоками'!$A$1:$BJ$40</definedName>
    <definedName name="_xlnm.Print_Area" localSheetId="30">Компот!$A$1:$BJ$40</definedName>
    <definedName name="_xlnm.Print_Area" localSheetId="48">'Коржик с маком'!$A$1:$BJ$40</definedName>
    <definedName name="_xlnm.Print_Area" localSheetId="8">'Куриная грудка'!$A$1:$BJ$42</definedName>
    <definedName name="_xlnm.Print_Area" localSheetId="37">'Лапша домашняя'!$A$1:$BJ$40</definedName>
    <definedName name="_xlnm.Print_Area" localSheetId="29">'Напиток лимонный'!$A$1:$BJ$40</definedName>
    <definedName name="_xlnm.Print_Area" localSheetId="3">'Перепечи с мясокапуст'!$A$1:$BJ$40</definedName>
    <definedName name="_xlnm.Print_Area" localSheetId="19">'Пирожок зел.лук+яйцо'!$A$1:$BJ$40</definedName>
    <definedName name="_xlnm.Print_Area" localSheetId="32">'Похлебка по-русски'!$A$1:$BJ$40</definedName>
    <definedName name="_xlnm.Print_Area" localSheetId="6">'Рагу овощное'!$A$1:$BJ$42</definedName>
    <definedName name="_xlnm.Print_Area" localSheetId="21">Рассольник!$A$1:$BJ$43</definedName>
    <definedName name="_xlnm.Print_Area" localSheetId="7">'Рис припущенный с овощами'!$A$1:$BJ$42</definedName>
    <definedName name="_xlnm.Print_Area" localSheetId="36">'Салат Столичный'!$A$1:$BJ$40</definedName>
    <definedName name="_xlnm.Print_Area" localSheetId="28">Сок!$A$1:$BJ$40</definedName>
    <definedName name="_xlnm.Print_Area" localSheetId="39">'Суп Гороховый с мясом'!$A$1:$BJ$40</definedName>
    <definedName name="_xlnm.Print_Area" localSheetId="38">'Суп-лапша '!$A$1:$BJ$40</definedName>
    <definedName name="_xlnm.Print_Area" localSheetId="20">'Тесто дрожжевое сдобное (пирож)'!$A$1:$BJ$40</definedName>
    <definedName name="_xlnm.Print_Area" localSheetId="17">'Тесто кокрочное'!$A$1:$BJ$40</definedName>
    <definedName name="_xlnm.Print_Area" localSheetId="2">'Тесто перечное'!$A$1:$BJ$40</definedName>
    <definedName name="_xlnm.Print_Area" localSheetId="18">'Фарш зел.лук+яйцо'!$A$1:$BJ$40</definedName>
    <definedName name="_xlnm.Print_Area" localSheetId="15">'Фарш картофельный'!$A$1:$BJ$40</definedName>
    <definedName name="_xlnm.Print_Area" localSheetId="4">'Фарш мясокапустный'!$A$1:$BJ$40</definedName>
    <definedName name="_xlnm.Print_Area" localSheetId="11">'Фарш творожный'!$A$1:$BJ$40</definedName>
    <definedName name="_xlnm.Print_Area" localSheetId="13">'Фарш яблочный'!$A$1:$BJ$40</definedName>
    <definedName name="_xlnm.Print_Area" localSheetId="1">'Фрикадельки мясные'!$A$1:$BJ$46</definedName>
    <definedName name="_xlnm.Print_Area" localSheetId="5">'Цв.капуста с брокколи'!$A$1:$BJ$42</definedName>
    <definedName name="_xlnm.Print_Area" localSheetId="44">'Чай с сахаром'!$A$1:$BJ$40</definedName>
    <definedName name="_xlnm.Print_Area" localSheetId="41">'Чай с сахаром с лимоном'!$A$1:$BJ$40</definedName>
    <definedName name="_xlnm.Print_Area" localSheetId="16">'Шанежка с картофелем'!$A$1:$BJ$40</definedName>
    <definedName name="_xlnm.Print_Area" localSheetId="12">'Шанежка с творогом'!$A$1:$BJ$40</definedName>
    <definedName name="_xlnm.Print_Area" localSheetId="26">'Щи из св.капусты'!$A$1:$BJ$40</definedName>
  </definedNames>
  <calcPr calcId="145621"/>
</workbook>
</file>

<file path=xl/calcChain.xml><?xml version="1.0" encoding="utf-8"?>
<calcChain xmlns="http://schemas.openxmlformats.org/spreadsheetml/2006/main">
  <c r="L40" i="11" l="1"/>
  <c r="E40" i="11"/>
  <c r="M39" i="11"/>
  <c r="N39" i="11" s="1"/>
  <c r="F39" i="11"/>
  <c r="G39" i="11" s="1"/>
  <c r="M38" i="11"/>
  <c r="N38" i="11" s="1"/>
  <c r="F38" i="11"/>
  <c r="G38" i="11" s="1"/>
  <c r="M37" i="11"/>
  <c r="N37" i="11" s="1"/>
  <c r="F37" i="11"/>
  <c r="G37" i="11" s="1"/>
  <c r="M36" i="11"/>
  <c r="N36" i="11" s="1"/>
  <c r="F36" i="11"/>
  <c r="G36" i="11" s="1"/>
  <c r="M35" i="11"/>
  <c r="N35" i="11" s="1"/>
  <c r="F35" i="11"/>
  <c r="G35" i="11" s="1"/>
  <c r="M34" i="11"/>
  <c r="N34" i="11" s="1"/>
  <c r="F34" i="11"/>
  <c r="G34" i="11" s="1"/>
  <c r="M33" i="11"/>
  <c r="F33" i="11"/>
  <c r="F40" i="11" s="1"/>
  <c r="G40" i="11" s="1"/>
  <c r="L27" i="11"/>
  <c r="E27" i="11"/>
  <c r="M26" i="11"/>
  <c r="N26" i="11" s="1"/>
  <c r="F26" i="11"/>
  <c r="G26" i="11" s="1"/>
  <c r="M25" i="11"/>
  <c r="N25" i="11" s="1"/>
  <c r="F25" i="11"/>
  <c r="G25" i="11" s="1"/>
  <c r="M24" i="11"/>
  <c r="N24" i="11" s="1"/>
  <c r="F24" i="11"/>
  <c r="G24" i="11" s="1"/>
  <c r="M23" i="11"/>
  <c r="N23" i="11" s="1"/>
  <c r="F23" i="11"/>
  <c r="G23" i="11" s="1"/>
  <c r="M22" i="11"/>
  <c r="N22" i="11" s="1"/>
  <c r="F22" i="11"/>
  <c r="G22" i="11" s="1"/>
  <c r="M21" i="11"/>
  <c r="N21" i="11" s="1"/>
  <c r="F21" i="11"/>
  <c r="G21" i="11" s="1"/>
  <c r="M20" i="11"/>
  <c r="N20" i="11" s="1"/>
  <c r="F20" i="11"/>
  <c r="F27" i="11" s="1"/>
  <c r="L14" i="11"/>
  <c r="E14" i="11"/>
  <c r="M13" i="11"/>
  <c r="N13" i="11" s="1"/>
  <c r="F13" i="11"/>
  <c r="G13" i="11" s="1"/>
  <c r="M12" i="11"/>
  <c r="N12" i="11" s="1"/>
  <c r="F12" i="11"/>
  <c r="G12" i="11" s="1"/>
  <c r="M11" i="11"/>
  <c r="N11" i="11" s="1"/>
  <c r="F11" i="11"/>
  <c r="G11" i="11" s="1"/>
  <c r="M10" i="11"/>
  <c r="N10" i="11" s="1"/>
  <c r="F10" i="11"/>
  <c r="G10" i="11" s="1"/>
  <c r="M9" i="11"/>
  <c r="N9" i="11" s="1"/>
  <c r="F9" i="11"/>
  <c r="G9" i="11" s="1"/>
  <c r="M8" i="11"/>
  <c r="N8" i="11" s="1"/>
  <c r="F8" i="11"/>
  <c r="G8" i="11" s="1"/>
  <c r="M7" i="11"/>
  <c r="F7" i="11"/>
  <c r="F14" i="11" s="1"/>
  <c r="G14" i="11" s="1"/>
  <c r="M14" i="11" l="1"/>
  <c r="N14" i="11" s="1"/>
  <c r="M40" i="11"/>
  <c r="G27" i="11"/>
  <c r="N40" i="11"/>
  <c r="M27" i="11"/>
  <c r="N27" i="11" s="1"/>
  <c r="N7" i="11"/>
  <c r="G20" i="11"/>
  <c r="N33" i="11"/>
  <c r="G7" i="11"/>
  <c r="G33" i="11"/>
  <c r="O31" i="27" l="1"/>
  <c r="O34" i="30"/>
  <c r="J34" i="30"/>
  <c r="J34" i="31"/>
  <c r="O34" i="31" s="1"/>
  <c r="O33" i="31"/>
  <c r="O32" i="31"/>
  <c r="O31" i="31"/>
  <c r="J30" i="31"/>
  <c r="O30" i="31" s="1"/>
  <c r="O29" i="31"/>
  <c r="J29" i="31"/>
  <c r="J28" i="31"/>
  <c r="O28" i="31" s="1"/>
  <c r="O27" i="31"/>
  <c r="J27" i="31"/>
  <c r="J26" i="31"/>
  <c r="O26" i="31" s="1"/>
  <c r="O25" i="31"/>
  <c r="J25" i="31"/>
  <c r="J24" i="31"/>
  <c r="O24" i="31" s="1"/>
  <c r="O23" i="31"/>
  <c r="J23" i="31"/>
  <c r="J22" i="31"/>
  <c r="O22" i="31" s="1"/>
  <c r="O36" i="31" l="1"/>
  <c r="J37" i="31" s="1"/>
  <c r="J39" i="31" s="1"/>
  <c r="O24" i="54" l="1"/>
  <c r="O29" i="54" l="1"/>
  <c r="O28" i="54"/>
  <c r="O27" i="54"/>
  <c r="O26" i="54"/>
  <c r="O39" i="54" s="1"/>
  <c r="O25" i="54"/>
  <c r="J40" i="54" l="1"/>
  <c r="J42" i="54" s="1"/>
  <c r="O25" i="32" l="1"/>
  <c r="O24" i="25" l="1"/>
  <c r="J22" i="46"/>
  <c r="J22" i="44" l="1"/>
  <c r="J28" i="44"/>
  <c r="O25" i="50" l="1"/>
  <c r="O24" i="50"/>
  <c r="O23" i="50"/>
  <c r="O22" i="50"/>
  <c r="O25" i="49"/>
  <c r="O24" i="49"/>
  <c r="O22" i="48"/>
  <c r="O23" i="48"/>
  <c r="O24" i="48"/>
  <c r="O25" i="48"/>
  <c r="O26" i="48"/>
  <c r="O27" i="48"/>
  <c r="O28" i="48"/>
  <c r="O26" i="47"/>
  <c r="O25" i="47"/>
  <c r="O24" i="47"/>
  <c r="O23" i="47"/>
  <c r="O22" i="47"/>
  <c r="O33" i="46"/>
  <c r="O32" i="46"/>
  <c r="O31" i="46"/>
  <c r="O30" i="46"/>
  <c r="O29" i="46"/>
  <c r="O28" i="46"/>
  <c r="O27" i="46"/>
  <c r="O26" i="46"/>
  <c r="O25" i="46"/>
  <c r="O24" i="46"/>
  <c r="O23" i="46"/>
  <c r="O22" i="46"/>
  <c r="J28" i="45"/>
  <c r="O28" i="45" s="1"/>
  <c r="J29" i="45"/>
  <c r="J30" i="45"/>
  <c r="O30" i="45" s="1"/>
  <c r="J31" i="45"/>
  <c r="O31" i="45" s="1"/>
  <c r="O29" i="45"/>
  <c r="J27" i="45"/>
  <c r="O25" i="45"/>
  <c r="O24" i="45"/>
  <c r="O23" i="45"/>
  <c r="O22" i="45"/>
  <c r="O29" i="44"/>
  <c r="O28" i="44"/>
  <c r="O27" i="44"/>
  <c r="O26" i="44"/>
  <c r="O25" i="44"/>
  <c r="O24" i="44"/>
  <c r="O23" i="44"/>
  <c r="O22" i="44"/>
  <c r="O25" i="43"/>
  <c r="O24" i="43"/>
  <c r="O23" i="43"/>
  <c r="O22" i="43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6" i="41"/>
  <c r="O25" i="41"/>
  <c r="O24" i="41"/>
  <c r="O23" i="41"/>
  <c r="O22" i="41"/>
  <c r="O26" i="40"/>
  <c r="O25" i="40"/>
  <c r="O23" i="40"/>
  <c r="O23" i="39"/>
  <c r="O22" i="39"/>
  <c r="O25" i="38"/>
  <c r="O23" i="38"/>
  <c r="O27" i="37"/>
  <c r="O26" i="37"/>
  <c r="O25" i="37"/>
  <c r="O24" i="37"/>
  <c r="O23" i="37"/>
  <c r="O22" i="37"/>
  <c r="O27" i="36"/>
  <c r="O26" i="36"/>
  <c r="O25" i="36"/>
  <c r="O23" i="36"/>
  <c r="O25" i="35"/>
  <c r="O24" i="35"/>
  <c r="O23" i="35"/>
  <c r="O22" i="35"/>
  <c r="O26" i="34"/>
  <c r="O25" i="34"/>
  <c r="O24" i="34"/>
  <c r="O23" i="34"/>
  <c r="O22" i="34"/>
  <c r="O26" i="33"/>
  <c r="O25" i="33"/>
  <c r="O23" i="33"/>
  <c r="O22" i="33"/>
  <c r="O28" i="32"/>
  <c r="O27" i="32"/>
  <c r="O26" i="32"/>
  <c r="O24" i="32"/>
  <c r="O23" i="32"/>
  <c r="O22" i="32"/>
  <c r="J40" i="30"/>
  <c r="O40" i="30" s="1"/>
  <c r="J39" i="30"/>
  <c r="J33" i="30"/>
  <c r="J31" i="30"/>
  <c r="O31" i="30" s="1"/>
  <c r="J30" i="30"/>
  <c r="O30" i="30" s="1"/>
  <c r="J29" i="30"/>
  <c r="O29" i="30" s="1"/>
  <c r="J27" i="30"/>
  <c r="O27" i="30"/>
  <c r="J28" i="30"/>
  <c r="J26" i="30"/>
  <c r="O26" i="30" s="1"/>
  <c r="J25" i="30"/>
  <c r="O25" i="30" s="1"/>
  <c r="J24" i="30"/>
  <c r="O24" i="30" s="1"/>
  <c r="J23" i="30"/>
  <c r="O23" i="30" s="1"/>
  <c r="J22" i="30"/>
  <c r="O22" i="30" s="1"/>
  <c r="J36" i="30"/>
  <c r="O39" i="30"/>
  <c r="J38" i="30"/>
  <c r="O38" i="30" s="1"/>
  <c r="J37" i="30"/>
  <c r="O37" i="30" s="1"/>
  <c r="O36" i="30"/>
  <c r="O35" i="30"/>
  <c r="O33" i="30"/>
  <c r="J32" i="30"/>
  <c r="O28" i="30"/>
  <c r="O33" i="50" l="1"/>
  <c r="J34" i="50" s="1"/>
  <c r="J36" i="50" s="1"/>
  <c r="O27" i="45"/>
  <c r="O35" i="45" s="1"/>
  <c r="J36" i="45" s="1"/>
  <c r="J38" i="45" s="1"/>
  <c r="O33" i="48"/>
  <c r="O35" i="47"/>
  <c r="O35" i="46"/>
  <c r="O35" i="44"/>
  <c r="O33" i="43"/>
  <c r="J34" i="43" s="1"/>
  <c r="J36" i="43" s="1"/>
  <c r="O38" i="42" s="1"/>
  <c r="O39" i="42" s="1"/>
  <c r="O33" i="41"/>
  <c r="J34" i="41" s="1"/>
  <c r="J36" i="41" s="1"/>
  <c r="O24" i="40" s="1"/>
  <c r="O33" i="39"/>
  <c r="J34" i="39" s="1"/>
  <c r="J36" i="39" s="1"/>
  <c r="O24" i="38" s="1"/>
  <c r="O33" i="35"/>
  <c r="O33" i="37"/>
  <c r="J34" i="37" s="1"/>
  <c r="J36" i="37" s="1"/>
  <c r="O24" i="36" s="1"/>
  <c r="O33" i="34"/>
  <c r="J34" i="34" s="1"/>
  <c r="J36" i="34" s="1"/>
  <c r="O24" i="33" s="1"/>
  <c r="O33" i="33" s="1"/>
  <c r="O33" i="32"/>
  <c r="J34" i="32" s="1"/>
  <c r="J36" i="32" s="1"/>
  <c r="O32" i="30"/>
  <c r="O41" i="30" s="1"/>
  <c r="O22" i="40" l="1"/>
  <c r="O33" i="40"/>
  <c r="J34" i="40" s="1"/>
  <c r="J36" i="40" s="1"/>
  <c r="J40" i="42"/>
  <c r="J42" i="42" s="1"/>
  <c r="J34" i="35"/>
  <c r="J36" i="35" s="1"/>
  <c r="J36" i="46"/>
  <c r="J38" i="46" s="1"/>
  <c r="J34" i="48"/>
  <c r="J36" i="48" s="1"/>
  <c r="O23" i="49" s="1"/>
  <c r="J36" i="47"/>
  <c r="J38" i="47" s="1"/>
  <c r="J36" i="44"/>
  <c r="J38" i="44" s="1"/>
  <c r="J34" i="33"/>
  <c r="J36" i="33" s="1"/>
  <c r="J42" i="30"/>
  <c r="J44" i="30" s="1"/>
  <c r="O22" i="49" l="1"/>
  <c r="O33" i="49" s="1"/>
  <c r="O22" i="36"/>
  <c r="O33" i="36" s="1"/>
  <c r="O22" i="38"/>
  <c r="O33" i="38" s="1"/>
  <c r="O31" i="28"/>
  <c r="O30" i="28"/>
  <c r="O29" i="28"/>
  <c r="O28" i="28"/>
  <c r="O27" i="28"/>
  <c r="O26" i="28"/>
  <c r="O25" i="28"/>
  <c r="O24" i="28"/>
  <c r="O23" i="28"/>
  <c r="O22" i="28"/>
  <c r="O30" i="27"/>
  <c r="O29" i="27"/>
  <c r="O28" i="27"/>
  <c r="O27" i="27"/>
  <c r="O26" i="27"/>
  <c r="O25" i="27"/>
  <c r="O24" i="27"/>
  <c r="O23" i="27"/>
  <c r="O22" i="27"/>
  <c r="O32" i="26"/>
  <c r="O29" i="26"/>
  <c r="O31" i="26"/>
  <c r="O30" i="26"/>
  <c r="O28" i="26"/>
  <c r="O27" i="26"/>
  <c r="O26" i="26"/>
  <c r="O25" i="26"/>
  <c r="O24" i="26"/>
  <c r="O23" i="26"/>
  <c r="O22" i="26"/>
  <c r="J30" i="25"/>
  <c r="O30" i="25" s="1"/>
  <c r="J28" i="25"/>
  <c r="J27" i="25"/>
  <c r="J26" i="25"/>
  <c r="J25" i="25"/>
  <c r="O25" i="25" s="1"/>
  <c r="O22" i="25"/>
  <c r="O31" i="25"/>
  <c r="O32" i="25"/>
  <c r="O29" i="25"/>
  <c r="O28" i="25"/>
  <c r="O27" i="25"/>
  <c r="O26" i="25"/>
  <c r="O23" i="25"/>
  <c r="O27" i="24"/>
  <c r="O26" i="24"/>
  <c r="O25" i="24"/>
  <c r="O24" i="24"/>
  <c r="O23" i="24"/>
  <c r="O22" i="24"/>
  <c r="O22" i="23"/>
  <c r="O33" i="23" s="1"/>
  <c r="J25" i="20"/>
  <c r="O25" i="20" s="1"/>
  <c r="J24" i="20"/>
  <c r="J23" i="20"/>
  <c r="O23" i="20" s="1"/>
  <c r="J22" i="20"/>
  <c r="O22" i="20" s="1"/>
  <c r="J25" i="21"/>
  <c r="O25" i="21" s="1"/>
  <c r="J24" i="21"/>
  <c r="J23" i="21"/>
  <c r="O23" i="21" s="1"/>
  <c r="J22" i="21"/>
  <c r="O22" i="21" s="1"/>
  <c r="J23" i="22"/>
  <c r="O23" i="22" s="1"/>
  <c r="J24" i="22"/>
  <c r="O24" i="22" s="1"/>
  <c r="O22" i="22"/>
  <c r="O24" i="21"/>
  <c r="O24" i="20"/>
  <c r="J32" i="19"/>
  <c r="O32" i="19" s="1"/>
  <c r="J30" i="19"/>
  <c r="O30" i="19" s="1"/>
  <c r="J29" i="19"/>
  <c r="O29" i="19" s="1"/>
  <c r="J28" i="19"/>
  <c r="O28" i="19" s="1"/>
  <c r="J26" i="19"/>
  <c r="O26" i="19" s="1"/>
  <c r="O25" i="19"/>
  <c r="O24" i="19"/>
  <c r="O22" i="19"/>
  <c r="O31" i="19"/>
  <c r="O23" i="19"/>
  <c r="O28" i="18"/>
  <c r="O27" i="18"/>
  <c r="O26" i="18"/>
  <c r="O25" i="18"/>
  <c r="O24" i="18"/>
  <c r="O23" i="18"/>
  <c r="O22" i="18"/>
  <c r="O30" i="17"/>
  <c r="O29" i="17"/>
  <c r="O28" i="17"/>
  <c r="O27" i="17"/>
  <c r="O26" i="17"/>
  <c r="O25" i="17"/>
  <c r="O24" i="17"/>
  <c r="O23" i="17"/>
  <c r="O22" i="17"/>
  <c r="O29" i="16"/>
  <c r="O28" i="16"/>
  <c r="O27" i="16"/>
  <c r="O26" i="16"/>
  <c r="O25" i="16"/>
  <c r="O24" i="16"/>
  <c r="O23" i="16"/>
  <c r="O22" i="16"/>
  <c r="J34" i="49" l="1"/>
  <c r="J36" i="49" s="1"/>
  <c r="J34" i="38"/>
  <c r="J36" i="38" s="1"/>
  <c r="O33" i="16"/>
  <c r="J34" i="36"/>
  <c r="J36" i="36" s="1"/>
  <c r="O32" i="28"/>
  <c r="O34" i="27"/>
  <c r="O33" i="26"/>
  <c r="O33" i="25"/>
  <c r="O28" i="24"/>
  <c r="J34" i="23"/>
  <c r="J36" i="23" s="1"/>
  <c r="O33" i="22"/>
  <c r="O33" i="21"/>
  <c r="O33" i="20"/>
  <c r="O33" i="19"/>
  <c r="O33" i="18"/>
  <c r="O33" i="17"/>
  <c r="J34" i="22" l="1"/>
  <c r="J36" i="22" s="1"/>
  <c r="J34" i="16"/>
  <c r="J36" i="16" s="1"/>
  <c r="J33" i="28"/>
  <c r="J35" i="28" s="1"/>
  <c r="J29" i="24"/>
  <c r="J31" i="24" s="1"/>
  <c r="J34" i="26"/>
  <c r="J36" i="26" s="1"/>
  <c r="J34" i="18"/>
  <c r="J36" i="18" s="1"/>
  <c r="J35" i="27"/>
  <c r="J37" i="27" s="1"/>
  <c r="J34" i="25"/>
  <c r="J36" i="25" s="1"/>
  <c r="J34" i="21"/>
  <c r="J36" i="21" s="1"/>
  <c r="J34" i="20"/>
  <c r="J36" i="20" s="1"/>
  <c r="J34" i="19"/>
  <c r="J36" i="19" s="1"/>
  <c r="J34" i="17"/>
  <c r="J36" i="17" s="1"/>
  <c r="O28" i="15" l="1"/>
  <c r="O27" i="15"/>
  <c r="O26" i="15"/>
  <c r="O25" i="15"/>
  <c r="O24" i="15"/>
  <c r="O23" i="15"/>
  <c r="O22" i="15"/>
  <c r="O26" i="14"/>
  <c r="O25" i="14"/>
  <c r="O24" i="14"/>
  <c r="O23" i="14"/>
  <c r="O22" i="14"/>
  <c r="J24" i="13"/>
  <c r="J23" i="13"/>
  <c r="J24" i="3"/>
  <c r="O24" i="3" s="1"/>
  <c r="J23" i="3"/>
  <c r="O23" i="3" s="1"/>
  <c r="J22" i="3"/>
  <c r="O33" i="15" l="1"/>
  <c r="O33" i="14"/>
  <c r="O24" i="13"/>
  <c r="O23" i="13"/>
  <c r="O22" i="13"/>
  <c r="O31" i="9"/>
  <c r="O25" i="12"/>
  <c r="J24" i="12"/>
  <c r="J23" i="12"/>
  <c r="O23" i="12" s="1"/>
  <c r="J22" i="12"/>
  <c r="O22" i="12" s="1"/>
  <c r="O29" i="10"/>
  <c r="O28" i="10"/>
  <c r="O27" i="10"/>
  <c r="O23" i="10"/>
  <c r="J22" i="10"/>
  <c r="O22" i="10" s="1"/>
  <c r="O30" i="9"/>
  <c r="O29" i="9"/>
  <c r="O28" i="9"/>
  <c r="O27" i="9"/>
  <c r="O26" i="9"/>
  <c r="O25" i="9"/>
  <c r="O24" i="9"/>
  <c r="O23" i="9"/>
  <c r="O22" i="9"/>
  <c r="J22" i="8"/>
  <c r="O32" i="7"/>
  <c r="O31" i="7"/>
  <c r="J30" i="7"/>
  <c r="O30" i="7" s="1"/>
  <c r="J29" i="7"/>
  <c r="O29" i="7" s="1"/>
  <c r="J28" i="7"/>
  <c r="O28" i="7" s="1"/>
  <c r="J27" i="7"/>
  <c r="O27" i="7" s="1"/>
  <c r="J26" i="7"/>
  <c r="O26" i="7" s="1"/>
  <c r="J25" i="7"/>
  <c r="O25" i="7" s="1"/>
  <c r="J24" i="7"/>
  <c r="O24" i="7" s="1"/>
  <c r="J23" i="7"/>
  <c r="J22" i="7"/>
  <c r="O22" i="7" s="1"/>
  <c r="O27" i="6"/>
  <c r="O26" i="6"/>
  <c r="O25" i="6"/>
  <c r="O24" i="6"/>
  <c r="O23" i="6"/>
  <c r="O22" i="6"/>
  <c r="J24" i="5"/>
  <c r="O24" i="5" s="1"/>
  <c r="O23" i="5"/>
  <c r="J23" i="5"/>
  <c r="J22" i="5"/>
  <c r="O22" i="5" s="1"/>
  <c r="O22" i="4"/>
  <c r="O32" i="2"/>
  <c r="O31" i="2"/>
  <c r="J31" i="2"/>
  <c r="J30" i="2"/>
  <c r="O30" i="2" s="1"/>
  <c r="O29" i="2"/>
  <c r="O28" i="2"/>
  <c r="O27" i="2"/>
  <c r="J26" i="2"/>
  <c r="O26" i="2" s="1"/>
  <c r="J25" i="2"/>
  <c r="O25" i="2" s="1"/>
  <c r="J24" i="2"/>
  <c r="O24" i="2" s="1"/>
  <c r="J23" i="2"/>
  <c r="O23" i="2" s="1"/>
  <c r="J22" i="2"/>
  <c r="O22" i="2" s="1"/>
  <c r="J27" i="1"/>
  <c r="O27" i="1" s="1"/>
  <c r="J26" i="1"/>
  <c r="O26" i="1" s="1"/>
  <c r="J25" i="1"/>
  <c r="O25" i="1" s="1"/>
  <c r="O22" i="1"/>
  <c r="O24" i="1"/>
  <c r="O23" i="1"/>
  <c r="O26" i="10" l="1"/>
  <c r="O33" i="10" s="1"/>
  <c r="J34" i="15"/>
  <c r="J36" i="15" s="1"/>
  <c r="J34" i="14"/>
  <c r="J36" i="14" s="1"/>
  <c r="O23" i="7" s="1"/>
  <c r="O33" i="7" s="1"/>
  <c r="O33" i="6"/>
  <c r="O33" i="5"/>
  <c r="O22" i="8"/>
  <c r="O33" i="8" s="1"/>
  <c r="J34" i="8" s="1"/>
  <c r="J36" i="8" s="1"/>
  <c r="O33" i="4"/>
  <c r="J34" i="4" s="1"/>
  <c r="O33" i="9"/>
  <c r="O24" i="12"/>
  <c r="O33" i="13"/>
  <c r="O33" i="12"/>
  <c r="O33" i="2"/>
  <c r="O34" i="1"/>
  <c r="J36" i="4" l="1"/>
  <c r="O22" i="3" s="1"/>
  <c r="O33" i="3" s="1"/>
  <c r="J34" i="3" s="1"/>
  <c r="J36" i="3" s="1"/>
  <c r="J34" i="6"/>
  <c r="J36" i="6" s="1"/>
  <c r="J34" i="7"/>
  <c r="J36" i="7" s="1"/>
  <c r="J35" i="1"/>
  <c r="J37" i="1" s="1"/>
  <c r="J34" i="5"/>
  <c r="J36" i="5" s="1"/>
  <c r="J34" i="9"/>
  <c r="J36" i="9" s="1"/>
  <c r="J34" i="13"/>
  <c r="J36" i="13" s="1"/>
  <c r="J34" i="12"/>
  <c r="J36" i="12" s="1"/>
  <c r="J34" i="10"/>
  <c r="J36" i="10" s="1"/>
  <c r="J34" i="2"/>
  <c r="J36" i="2" s="1"/>
</calcChain>
</file>

<file path=xl/sharedStrings.xml><?xml version="1.0" encoding="utf-8"?>
<sst xmlns="http://schemas.openxmlformats.org/spreadsheetml/2006/main" count="4922" uniqueCount="265">
  <si>
    <t>Унифицированная форма № ОП-1</t>
  </si>
  <si>
    <t>Утверждена постановлением Госкомстата</t>
  </si>
  <si>
    <t>России от 25.12.98 № 132</t>
  </si>
  <si>
    <t>Код</t>
  </si>
  <si>
    <t>Форма по ОКУД</t>
  </si>
  <si>
    <t>по ОКПО</t>
  </si>
  <si>
    <t>(организация)</t>
  </si>
  <si>
    <t>(структурное подразделение)</t>
  </si>
  <si>
    <t>Вид деятельности по ОКДП</t>
  </si>
  <si>
    <t>Говядина отварная</t>
  </si>
  <si>
    <t>(наименование блюда)</t>
  </si>
  <si>
    <t>Номер блюда по сборнику рецептур, ТТК, СТП</t>
  </si>
  <si>
    <t>Вид операции</t>
  </si>
  <si>
    <t>Номер документа</t>
  </si>
  <si>
    <t>Дата составления</t>
  </si>
  <si>
    <t>КАЛЬКУЛЯЦИОННАЯ КАРТОЧКА</t>
  </si>
  <si>
    <t>Порядковый номер калькуляции,
дата утверждения</t>
  </si>
  <si>
    <t>№ 1</t>
  </si>
  <si>
    <t>№ 2</t>
  </si>
  <si>
    <t>№ 3</t>
  </si>
  <si>
    <t>№ 4</t>
  </si>
  <si>
    <t>№ 5</t>
  </si>
  <si>
    <t>№ 6</t>
  </si>
  <si>
    <t xml:space="preserve">от </t>
  </si>
  <si>
    <t>г.</t>
  </si>
  <si>
    <t>Но- мер по по- рядку</t>
  </si>
  <si>
    <t>Продукты</t>
  </si>
  <si>
    <t>нор-
ма, кг</t>
  </si>
  <si>
    <t>цена,
руб. коп.</t>
  </si>
  <si>
    <t>сумма, руб. коп.</t>
  </si>
  <si>
    <t>норма, кг</t>
  </si>
  <si>
    <t>наименование</t>
  </si>
  <si>
    <t>код</t>
  </si>
  <si>
    <t>1</t>
  </si>
  <si>
    <t>Говядина</t>
  </si>
  <si>
    <t>кг</t>
  </si>
  <si>
    <t>2</t>
  </si>
  <si>
    <t>Морковь</t>
  </si>
  <si>
    <t>3</t>
  </si>
  <si>
    <t>Лук репчатый</t>
  </si>
  <si>
    <t>4</t>
  </si>
  <si>
    <t>Соль</t>
  </si>
  <si>
    <t>5</t>
  </si>
  <si>
    <t>Лавровый лист</t>
  </si>
  <si>
    <t>6</t>
  </si>
  <si>
    <t xml:space="preserve">Перец черный </t>
  </si>
  <si>
    <t>Общая стоимость сырьевого набора на 100 блюд</t>
  </si>
  <si>
    <t>Х</t>
  </si>
  <si>
    <t>Наценка</t>
  </si>
  <si>
    <t>%, руб. коп.</t>
  </si>
  <si>
    <t>Цена продажи блюда, руб. коп.</t>
  </si>
  <si>
    <t>Выход одного блюда в готовом виде, грамм</t>
  </si>
  <si>
    <t>Заведующий производством</t>
  </si>
  <si>
    <t>подпись</t>
  </si>
  <si>
    <t>Калькуляцию составил</t>
  </si>
  <si>
    <t>УТВЕРЖДАЮ                                                         Руководитель организации</t>
  </si>
  <si>
    <t>Картофель</t>
  </si>
  <si>
    <t>Горох</t>
  </si>
  <si>
    <t>Масло раст.</t>
  </si>
  <si>
    <t>Бульонный кубик</t>
  </si>
  <si>
    <t>7</t>
  </si>
  <si>
    <t>8</t>
  </si>
  <si>
    <t>9</t>
  </si>
  <si>
    <t>Перец черный</t>
  </si>
  <si>
    <t>10</t>
  </si>
  <si>
    <t>11</t>
  </si>
  <si>
    <t>Вода</t>
  </si>
  <si>
    <t>Суп гороховый с мясом</t>
  </si>
  <si>
    <t>Маргарин</t>
  </si>
  <si>
    <t>Горох отварной</t>
  </si>
  <si>
    <t>Чай с сахаром</t>
  </si>
  <si>
    <t>Чай пакетир.</t>
  </si>
  <si>
    <t>пак</t>
  </si>
  <si>
    <t>Сахар</t>
  </si>
  <si>
    <t>Бифштекс</t>
  </si>
  <si>
    <t>Свинина</t>
  </si>
  <si>
    <t>Масло растительное</t>
  </si>
  <si>
    <t>Зелень</t>
  </si>
  <si>
    <t>Лапша домашняя</t>
  </si>
  <si>
    <t>Бульон</t>
  </si>
  <si>
    <t>Курица</t>
  </si>
  <si>
    <t>25/250</t>
  </si>
  <si>
    <t>Хлеб</t>
  </si>
  <si>
    <t>Хлеб покупной 0,6</t>
  </si>
  <si>
    <t>Мука</t>
  </si>
  <si>
    <t>Молоко</t>
  </si>
  <si>
    <t>Сода</t>
  </si>
  <si>
    <t>Масло сливочное</t>
  </si>
  <si>
    <t>Яйцо</t>
  </si>
  <si>
    <t>Масло растительное д/смазки</t>
  </si>
  <si>
    <t>Яйцо для смазки</t>
  </si>
  <si>
    <t>макаронные изд.</t>
  </si>
  <si>
    <t xml:space="preserve">Соль </t>
  </si>
  <si>
    <t>масса отварных макарон</t>
  </si>
  <si>
    <t>Сыр</t>
  </si>
  <si>
    <t>Макароны с сыром</t>
  </si>
  <si>
    <t>Вариант меню 1</t>
  </si>
  <si>
    <t>Вариант меню 4</t>
  </si>
  <si>
    <t>№ п/п</t>
  </si>
  <si>
    <t>Наименование блюда</t>
  </si>
  <si>
    <t>Выход блюд, грамм</t>
  </si>
  <si>
    <t>Цена, руб.</t>
  </si>
  <si>
    <t>Салат Столичный</t>
  </si>
  <si>
    <t>Суп лапша домашняя с курицей</t>
  </si>
  <si>
    <t>Горбуша тушеная с овощами</t>
  </si>
  <si>
    <t xml:space="preserve">Бифштекс рубленый </t>
  </si>
  <si>
    <t>Рис припущеный с овощами</t>
  </si>
  <si>
    <t>Картофельное пюре</t>
  </si>
  <si>
    <t>Перепечи с мясокапустным фаршем</t>
  </si>
  <si>
    <t>Кокрок с яблоками</t>
  </si>
  <si>
    <t>Напиток лимонный</t>
  </si>
  <si>
    <t>Кисель</t>
  </si>
  <si>
    <t>2 кус</t>
  </si>
  <si>
    <t>ИТОГО:</t>
  </si>
  <si>
    <t>Вариант меню 2</t>
  </si>
  <si>
    <t>Вариант меню 5</t>
  </si>
  <si>
    <t>Сельдь под шубой</t>
  </si>
  <si>
    <t>Борщ Украинский с говядиной сметаной</t>
  </si>
  <si>
    <t>Похлебка по-русски</t>
  </si>
  <si>
    <t>Печень по-строгановски</t>
  </si>
  <si>
    <t>75/75</t>
  </si>
  <si>
    <t>Макароны отварные с сыром</t>
  </si>
  <si>
    <t>Гороховое пюре</t>
  </si>
  <si>
    <t>Пирожок с луком яйцом</t>
  </si>
  <si>
    <t>Чай с сахаром с лимоном</t>
  </si>
  <si>
    <t>200/15/7</t>
  </si>
  <si>
    <t xml:space="preserve">Чай с сахаром </t>
  </si>
  <si>
    <t>Вариант меню 3</t>
  </si>
  <si>
    <t>Вариант меню 6</t>
  </si>
  <si>
    <t>Салат "Мимоза"</t>
  </si>
  <si>
    <t>Щи из св.капусты с курицей сметаной</t>
  </si>
  <si>
    <t>Куриная грудка отварная с сырным соусом</t>
  </si>
  <si>
    <t>Рагу овощное</t>
  </si>
  <si>
    <t>Капуста цветная с брокколи</t>
  </si>
  <si>
    <t>Шанежка с творогом</t>
  </si>
  <si>
    <t>Шанежка с картофелем</t>
  </si>
  <si>
    <t>Сок в ассортименте</t>
  </si>
  <si>
    <t xml:space="preserve">Компот </t>
  </si>
  <si>
    <t>200/15</t>
  </si>
  <si>
    <t>Лимон</t>
  </si>
  <si>
    <t>Мак</t>
  </si>
  <si>
    <t>Коржик молочный с маком</t>
  </si>
  <si>
    <t>Коржик с маком</t>
  </si>
  <si>
    <t>25/250/10</t>
  </si>
  <si>
    <t>Рассольник Ленинградский с мясом и сметаной</t>
  </si>
  <si>
    <t>Салат по-гречески</t>
  </si>
  <si>
    <t>Салат "Витаминный" с морской капустой</t>
  </si>
  <si>
    <t>Салат "Тазалык"</t>
  </si>
  <si>
    <t>шт</t>
  </si>
  <si>
    <t>Лапша Домашняя</t>
  </si>
  <si>
    <t>Мука на подсыпку</t>
  </si>
  <si>
    <t>дес</t>
  </si>
  <si>
    <t>Суп-лапша домашнаяя с курицей</t>
  </si>
  <si>
    <t>Гуляш из говядины</t>
  </si>
  <si>
    <t>Огурцы соленые</t>
  </si>
  <si>
    <t>Салат</t>
  </si>
  <si>
    <t>Крабовые палочки</t>
  </si>
  <si>
    <t>Майонез</t>
  </si>
  <si>
    <t>Салат Тазалык</t>
  </si>
  <si>
    <t>Капуста свежая</t>
  </si>
  <si>
    <t>Помидоры свежие</t>
  </si>
  <si>
    <t>Уксус</t>
  </si>
  <si>
    <t>Чеснок</t>
  </si>
  <si>
    <t>Специи</t>
  </si>
  <si>
    <t>Салат Сельдь под шубой</t>
  </si>
  <si>
    <t>Сельдь с/с</t>
  </si>
  <si>
    <t>Лук репка</t>
  </si>
  <si>
    <t>Свекла</t>
  </si>
  <si>
    <t>Томатная паста</t>
  </si>
  <si>
    <t>Мясо свинина</t>
  </si>
  <si>
    <t>Перец сладкий болгарский</t>
  </si>
  <si>
    <t>Лук перчатый</t>
  </si>
  <si>
    <t>Брусника</t>
  </si>
  <si>
    <t>Крахмал</t>
  </si>
  <si>
    <t>Компот</t>
  </si>
  <si>
    <t>Яблоки свежие</t>
  </si>
  <si>
    <t>Лимоны</t>
  </si>
  <si>
    <t>Сок</t>
  </si>
  <si>
    <t>Печень</t>
  </si>
  <si>
    <t>Сметана</t>
  </si>
  <si>
    <t>Щи из свежей капусты с курицей и сметаной</t>
  </si>
  <si>
    <t>Морская капуста</t>
  </si>
  <si>
    <t>Лук зеленый</t>
  </si>
  <si>
    <t>Перец сладкий</t>
  </si>
  <si>
    <t>12</t>
  </si>
  <si>
    <t>14</t>
  </si>
  <si>
    <t>15</t>
  </si>
  <si>
    <t>Горошек зеленый</t>
  </si>
  <si>
    <t>Помидоры</t>
  </si>
  <si>
    <t>Огурцы свежие</t>
  </si>
  <si>
    <t>Оливки</t>
  </si>
  <si>
    <t>Салат "Греческий"</t>
  </si>
  <si>
    <t>Консерва рыбная</t>
  </si>
  <si>
    <t xml:space="preserve">Масло растительное </t>
  </si>
  <si>
    <t>Лавровый лсит</t>
  </si>
  <si>
    <t>Перец черный молотоый</t>
  </si>
  <si>
    <t>16</t>
  </si>
  <si>
    <t xml:space="preserve">Помидоры  </t>
  </si>
  <si>
    <t>17</t>
  </si>
  <si>
    <t>Борщ "Украинский" с говядиной и сметаной</t>
  </si>
  <si>
    <t>Рассольник "Ленинградский" с мясом и сметаной</t>
  </si>
  <si>
    <t>Крупа перловая</t>
  </si>
  <si>
    <t>Мало растительное</t>
  </si>
  <si>
    <t>Перец молотый</t>
  </si>
  <si>
    <t>Мука в/с</t>
  </si>
  <si>
    <t>Дрожжи пресованные</t>
  </si>
  <si>
    <t>Тесто дрожжевое</t>
  </si>
  <si>
    <t>Мука в/с на подсыпку</t>
  </si>
  <si>
    <t>Фарш мясокапустный</t>
  </si>
  <si>
    <t>Масло раст для смазки</t>
  </si>
  <si>
    <t>Яйцо для смазки пирожков</t>
  </si>
  <si>
    <t>Капуста св</t>
  </si>
  <si>
    <t>Масло раст</t>
  </si>
  <si>
    <t>Пирожок с луком и яйцом</t>
  </si>
  <si>
    <t>Тесто кокрочное</t>
  </si>
  <si>
    <t>Тесто кокорчное</t>
  </si>
  <si>
    <t>Фарш картофельный</t>
  </si>
  <si>
    <t xml:space="preserve">Яйцо для смазки </t>
  </si>
  <si>
    <t>Яйцо на смазку</t>
  </si>
  <si>
    <t>Фарш яблочный</t>
  </si>
  <si>
    <t>Яблоки</t>
  </si>
  <si>
    <t>Творог</t>
  </si>
  <si>
    <t>Ванилин</t>
  </si>
  <si>
    <t>Горбуша</t>
  </si>
  <si>
    <t>Сельдерей</t>
  </si>
  <si>
    <t>Уксус 9%</t>
  </si>
  <si>
    <t>Гвоздика</t>
  </si>
  <si>
    <t>Корица</t>
  </si>
  <si>
    <t>Бульон рыбный</t>
  </si>
  <si>
    <t>Пищевые рыбные отх.(голова,плавники)</t>
  </si>
  <si>
    <t>Грудка куриная</t>
  </si>
  <si>
    <t>Рис припушенный с овощами</t>
  </si>
  <si>
    <t>Рис</t>
  </si>
  <si>
    <t>Масса риса</t>
  </si>
  <si>
    <t>Аджика</t>
  </si>
  <si>
    <t>Цветная капуста с брокколи</t>
  </si>
  <si>
    <t>Капуста цветная</t>
  </si>
  <si>
    <t>Брокколи</t>
  </si>
  <si>
    <t>Тесто д/перепечи</t>
  </si>
  <si>
    <t>Фарш мясо со свежей капустой</t>
  </si>
  <si>
    <t>Тесто для перепечей</t>
  </si>
  <si>
    <t>Мясные фрикадельки</t>
  </si>
  <si>
    <t>Кубик бульонный</t>
  </si>
  <si>
    <t>Репа</t>
  </si>
  <si>
    <t>Соус</t>
  </si>
  <si>
    <t>Кабачки</t>
  </si>
  <si>
    <t xml:space="preserve">Перец  черный </t>
  </si>
  <si>
    <t>Капуста</t>
  </si>
  <si>
    <t>Себест-сть, руб</t>
  </si>
  <si>
    <t>Лимонная кислота</t>
  </si>
  <si>
    <t>Бобовые отварные</t>
  </si>
  <si>
    <t>ъ</t>
  </si>
  <si>
    <t>Фарш зеленый лук с яйцом</t>
  </si>
  <si>
    <t>Фарш творожный</t>
  </si>
  <si>
    <t>13</t>
  </si>
  <si>
    <t>18</t>
  </si>
  <si>
    <t>19</t>
  </si>
  <si>
    <t>Тесто дрожжевое (сдобное)</t>
  </si>
  <si>
    <t>НГДУ-1</t>
  </si>
  <si>
    <t>Фарш с зеленым луком</t>
  </si>
  <si>
    <t xml:space="preserve">кг </t>
  </si>
  <si>
    <t>Приправа для салатов греческая</t>
  </si>
  <si>
    <t>Приложение 3 к Техническому заданию</t>
  </si>
  <si>
    <t>Приложение 4 к Техническому заданию</t>
  </si>
  <si>
    <t>Фрикадельки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</si>
</sst>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_-* #,##0.000\ _р_._-;\-* #,##0.000\ _р_._-;_-* &quot;-&quot;???\ _р_._-;_-@_-"/>
    <numFmt numFmtId="166" formatCode="#,##0.00_ ;\-#,##0.00\ "/>
    <numFmt numFmtId="167" formatCode="0.0000"/>
    <numFmt numFmtId="168" formatCode="0.0%"/>
  </numFmts>
  <fonts count="18" x14ac:knownFonts="1"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0" borderId="0"/>
  </cellStyleXfs>
  <cellXfs count="8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49" fontId="9" fillId="0" borderId="22" xfId="0" applyNumberFormat="1" applyFont="1" applyBorder="1"/>
    <xf numFmtId="49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5" xfId="0" applyFont="1" applyBorder="1"/>
    <xf numFmtId="0" fontId="9" fillId="0" borderId="25" xfId="0" applyFont="1" applyBorder="1"/>
    <xf numFmtId="0" fontId="3" fillId="0" borderId="5" xfId="0" applyFont="1" applyBorder="1"/>
    <xf numFmtId="0" fontId="3" fillId="0" borderId="25" xfId="0" applyFont="1" applyBorder="1"/>
    <xf numFmtId="0" fontId="9" fillId="0" borderId="0" xfId="0" applyFont="1"/>
    <xf numFmtId="0" fontId="6" fillId="0" borderId="28" xfId="0" applyFont="1" applyBorder="1" applyAlignment="1">
      <alignment horizontal="left" wrapText="1"/>
    </xf>
    <xf numFmtId="2" fontId="6" fillId="0" borderId="28" xfId="0" applyNumberFormat="1" applyFont="1" applyBorder="1" applyAlignment="1">
      <alignment horizontal="left" wrapText="1"/>
    </xf>
    <xf numFmtId="0" fontId="2" fillId="0" borderId="0" xfId="20" applyFont="1"/>
    <xf numFmtId="0" fontId="2" fillId="0" borderId="0" xfId="20" applyFont="1" applyAlignment="1">
      <alignment horizontal="left"/>
    </xf>
    <xf numFmtId="0" fontId="1" fillId="0" borderId="0" xfId="20"/>
    <xf numFmtId="0" fontId="3" fillId="0" borderId="0" xfId="20" applyFont="1"/>
    <xf numFmtId="0" fontId="3" fillId="0" borderId="0" xfId="20" applyFont="1" applyAlignment="1">
      <alignment horizontal="right"/>
    </xf>
    <xf numFmtId="0" fontId="3" fillId="0" borderId="0" xfId="20" applyFont="1" applyBorder="1" applyAlignment="1">
      <alignment horizontal="right"/>
    </xf>
    <xf numFmtId="0" fontId="3" fillId="0" borderId="0" xfId="20" applyFont="1" applyBorder="1"/>
    <xf numFmtId="0" fontId="6" fillId="0" borderId="0" xfId="20" applyFont="1"/>
    <xf numFmtId="0" fontId="6" fillId="0" borderId="9" xfId="20" applyFont="1" applyBorder="1" applyAlignment="1">
      <alignment horizontal="center"/>
    </xf>
    <xf numFmtId="0" fontId="6" fillId="0" borderId="0" xfId="20" applyFont="1" applyBorder="1" applyAlignment="1">
      <alignment horizontal="center"/>
    </xf>
    <xf numFmtId="0" fontId="3" fillId="0" borderId="9" xfId="20" applyFont="1" applyBorder="1" applyAlignment="1">
      <alignment horizontal="right"/>
    </xf>
    <xf numFmtId="0" fontId="3" fillId="0" borderId="0" xfId="20" applyFont="1" applyBorder="1" applyAlignment="1">
      <alignment horizontal="left"/>
    </xf>
    <xf numFmtId="0" fontId="3" fillId="0" borderId="9" xfId="20" applyFont="1" applyBorder="1" applyAlignment="1">
      <alignment horizontal="left"/>
    </xf>
    <xf numFmtId="0" fontId="2" fillId="0" borderId="0" xfId="20" applyFont="1" applyBorder="1" applyAlignment="1">
      <alignment horizontal="center" vertical="center"/>
    </xf>
    <xf numFmtId="0" fontId="2" fillId="0" borderId="0" xfId="20" applyFont="1" applyBorder="1" applyAlignment="1">
      <alignment horizontal="center"/>
    </xf>
    <xf numFmtId="0" fontId="2" fillId="0" borderId="0" xfId="20" applyFont="1" applyBorder="1" applyAlignment="1">
      <alignment horizontal="left" vertical="center"/>
    </xf>
    <xf numFmtId="0" fontId="8" fillId="0" borderId="0" xfId="20" applyFont="1" applyAlignment="1">
      <alignment horizontal="right"/>
    </xf>
    <xf numFmtId="0" fontId="8" fillId="0" borderId="0" xfId="20" applyFont="1" applyBorder="1" applyAlignment="1">
      <alignment horizontal="right"/>
    </xf>
    <xf numFmtId="0" fontId="6" fillId="0" borderId="9" xfId="20" applyFont="1" applyBorder="1" applyAlignment="1">
      <alignment horizontal="center"/>
    </xf>
    <xf numFmtId="49" fontId="9" fillId="0" borderId="22" xfId="20" applyNumberFormat="1" applyFont="1" applyBorder="1"/>
    <xf numFmtId="49" fontId="9" fillId="0" borderId="23" xfId="20" applyNumberFormat="1" applyFont="1" applyBorder="1" applyAlignment="1">
      <alignment horizontal="center"/>
    </xf>
    <xf numFmtId="0" fontId="9" fillId="0" borderId="23" xfId="20" applyFont="1" applyBorder="1" applyAlignment="1">
      <alignment horizontal="center"/>
    </xf>
    <xf numFmtId="0" fontId="9" fillId="0" borderId="24" xfId="20" applyFont="1" applyBorder="1"/>
    <xf numFmtId="0" fontId="9" fillId="0" borderId="5" xfId="20" applyFont="1" applyBorder="1"/>
    <xf numFmtId="0" fontId="9" fillId="0" borderId="25" xfId="20" applyFont="1" applyBorder="1"/>
    <xf numFmtId="0" fontId="3" fillId="0" borderId="5" xfId="20" applyFont="1" applyBorder="1"/>
    <xf numFmtId="0" fontId="3" fillId="0" borderId="25" xfId="20" applyFont="1" applyBorder="1"/>
    <xf numFmtId="0" fontId="9" fillId="0" borderId="0" xfId="20" applyFont="1"/>
    <xf numFmtId="0" fontId="6" fillId="0" borderId="28" xfId="20" applyFont="1" applyBorder="1" applyAlignment="1">
      <alignment horizontal="left" wrapText="1"/>
    </xf>
    <xf numFmtId="0" fontId="6" fillId="0" borderId="28" xfId="20" applyFont="1" applyBorder="1" applyAlignment="1">
      <alignment horizontal="left" wrapText="1"/>
    </xf>
    <xf numFmtId="0" fontId="15" fillId="0" borderId="0" xfId="0" applyFont="1"/>
    <xf numFmtId="0" fontId="16" fillId="0" borderId="0" xfId="0" applyFont="1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2" fontId="15" fillId="0" borderId="0" xfId="0" applyNumberFormat="1" applyFont="1"/>
    <xf numFmtId="1" fontId="15" fillId="0" borderId="7" xfId="0" applyNumberFormat="1" applyFont="1" applyBorder="1" applyAlignment="1">
      <alignment horizontal="center" vertical="center" wrapText="1"/>
    </xf>
    <xf numFmtId="2" fontId="15" fillId="13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/>
    <xf numFmtId="2" fontId="15" fillId="0" borderId="7" xfId="0" applyNumberFormat="1" applyFont="1" applyBorder="1" applyAlignment="1"/>
    <xf numFmtId="2" fontId="15" fillId="0" borderId="7" xfId="0" applyNumberFormat="1" applyFont="1" applyBorder="1"/>
    <xf numFmtId="0" fontId="6" fillId="0" borderId="28" xfId="20" applyFont="1" applyBorder="1" applyAlignment="1">
      <alignment horizontal="left" wrapText="1"/>
    </xf>
    <xf numFmtId="10" fontId="15" fillId="0" borderId="0" xfId="0" applyNumberFormat="1" applyFont="1"/>
    <xf numFmtId="0" fontId="6" fillId="0" borderId="9" xfId="20" applyFont="1" applyBorder="1" applyAlignment="1">
      <alignment horizontal="center"/>
    </xf>
    <xf numFmtId="0" fontId="6" fillId="0" borderId="28" xfId="20" applyFont="1" applyBorder="1" applyAlignment="1">
      <alignment horizontal="left" wrapText="1"/>
    </xf>
    <xf numFmtId="167" fontId="15" fillId="0" borderId="0" xfId="0" applyNumberFormat="1" applyFont="1"/>
    <xf numFmtId="10" fontId="15" fillId="0" borderId="7" xfId="0" applyNumberFormat="1" applyFont="1" applyBorder="1"/>
    <xf numFmtId="168" fontId="15" fillId="0" borderId="0" xfId="0" applyNumberFormat="1" applyFont="1"/>
    <xf numFmtId="0" fontId="1" fillId="0" borderId="0" xfId="20" applyFont="1"/>
    <xf numFmtId="0" fontId="15" fillId="0" borderId="0" xfId="0" applyFont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6" fillId="0" borderId="28" xfId="20" applyFont="1" applyBorder="1" applyAlignment="1">
      <alignment horizontal="left" wrapText="1"/>
    </xf>
    <xf numFmtId="0" fontId="6" fillId="0" borderId="9" xfId="20" applyFont="1" applyBorder="1" applyAlignment="1">
      <alignment horizontal="center"/>
    </xf>
    <xf numFmtId="0" fontId="15" fillId="0" borderId="0" xfId="0" applyFont="1" applyAlignment="1">
      <alignment horizontal="right"/>
    </xf>
    <xf numFmtId="0" fontId="9" fillId="0" borderId="24" xfId="20" applyFont="1" applyBorder="1" applyAlignment="1">
      <alignment horizontal="center"/>
    </xf>
    <xf numFmtId="0" fontId="9" fillId="0" borderId="5" xfId="20" applyFont="1" applyBorder="1" applyAlignment="1">
      <alignment horizontal="center"/>
    </xf>
    <xf numFmtId="0" fontId="9" fillId="0" borderId="25" xfId="20" applyFont="1" applyBorder="1" applyAlignment="1">
      <alignment horizontal="center"/>
    </xf>
    <xf numFmtId="0" fontId="9" fillId="0" borderId="0" xfId="20" applyFont="1" applyBorder="1" applyAlignment="1">
      <alignment horizontal="center"/>
    </xf>
    <xf numFmtId="49" fontId="6" fillId="0" borderId="24" xfId="20" applyNumberFormat="1" applyFont="1" applyFill="1" applyBorder="1" applyAlignment="1">
      <alignment horizontal="center"/>
    </xf>
    <xf numFmtId="49" fontId="6" fillId="0" borderId="5" xfId="20" applyNumberFormat="1" applyFont="1" applyFill="1" applyBorder="1" applyAlignment="1">
      <alignment horizontal="center"/>
    </xf>
    <xf numFmtId="49" fontId="6" fillId="0" borderId="25" xfId="20" applyNumberFormat="1" applyFont="1" applyFill="1" applyBorder="1" applyAlignment="1">
      <alignment horizontal="center"/>
    </xf>
    <xf numFmtId="0" fontId="6" fillId="0" borderId="24" xfId="20" applyNumberFormat="1" applyFont="1" applyFill="1" applyBorder="1" applyAlignment="1">
      <alignment horizontal="center"/>
    </xf>
    <xf numFmtId="0" fontId="6" fillId="0" borderId="5" xfId="20" applyNumberFormat="1" applyFont="1" applyFill="1" applyBorder="1" applyAlignment="1">
      <alignment horizontal="center"/>
    </xf>
    <xf numFmtId="0" fontId="6" fillId="0" borderId="25" xfId="20" applyNumberFormat="1" applyFont="1" applyFill="1" applyBorder="1" applyAlignment="1">
      <alignment horizontal="center"/>
    </xf>
    <xf numFmtId="4" fontId="6" fillId="0" borderId="24" xfId="20" applyNumberFormat="1" applyFont="1" applyFill="1" applyBorder="1" applyAlignment="1">
      <alignment horizontal="right"/>
    </xf>
    <xf numFmtId="4" fontId="6" fillId="0" borderId="25" xfId="20" applyNumberFormat="1" applyFont="1" applyFill="1" applyBorder="1" applyAlignment="1">
      <alignment horizontal="right"/>
    </xf>
    <xf numFmtId="4" fontId="6" fillId="0" borderId="0" xfId="20" applyNumberFormat="1" applyFont="1" applyFill="1" applyBorder="1" applyAlignment="1">
      <alignment horizontal="right"/>
    </xf>
    <xf numFmtId="4" fontId="6" fillId="0" borderId="23" xfId="20" applyNumberFormat="1" applyFont="1" applyFill="1" applyBorder="1" applyAlignment="1">
      <alignment horizontal="right"/>
    </xf>
    <xf numFmtId="0" fontId="9" fillId="0" borderId="24" xfId="20" applyFont="1" applyFill="1" applyBorder="1" applyAlignment="1">
      <alignment horizontal="center"/>
    </xf>
    <xf numFmtId="0" fontId="9" fillId="0" borderId="5" xfId="20" applyFont="1" applyFill="1" applyBorder="1" applyAlignment="1">
      <alignment horizontal="center"/>
    </xf>
    <xf numFmtId="0" fontId="9" fillId="0" borderId="25" xfId="20" applyFont="1" applyFill="1" applyBorder="1" applyAlignment="1">
      <alignment horizontal="center"/>
    </xf>
    <xf numFmtId="0" fontId="15" fillId="0" borderId="7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wrapText="1"/>
    </xf>
    <xf numFmtId="2" fontId="15" fillId="0" borderId="26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0" fontId="5" fillId="0" borderId="9" xfId="20" applyFont="1" applyBorder="1" applyAlignment="1">
      <alignment horizontal="center" vertical="top"/>
    </xf>
    <xf numFmtId="49" fontId="4" fillId="0" borderId="6" xfId="20" applyNumberFormat="1" applyFont="1" applyBorder="1" applyAlignment="1">
      <alignment horizontal="center"/>
    </xf>
    <xf numFmtId="49" fontId="4" fillId="0" borderId="7" xfId="20" applyNumberFormat="1" applyFont="1" applyBorder="1" applyAlignment="1">
      <alignment horizontal="center"/>
    </xf>
    <xf numFmtId="49" fontId="4" fillId="0" borderId="8" xfId="20" applyNumberFormat="1" applyFont="1" applyBorder="1" applyAlignment="1">
      <alignment horizontal="center"/>
    </xf>
    <xf numFmtId="0" fontId="3" fillId="0" borderId="5" xfId="20" applyFont="1" applyBorder="1" applyAlignment="1">
      <alignment horizontal="left"/>
    </xf>
    <xf numFmtId="0" fontId="3" fillId="0" borderId="12" xfId="20" applyFont="1" applyBorder="1" applyAlignment="1">
      <alignment horizontal="left"/>
    </xf>
    <xf numFmtId="0" fontId="1" fillId="0" borderId="1" xfId="20" applyBorder="1" applyAlignment="1">
      <alignment horizontal="center"/>
    </xf>
    <xf numFmtId="49" fontId="4" fillId="0" borderId="2" xfId="20" applyNumberFormat="1" applyFont="1" applyBorder="1" applyAlignment="1">
      <alignment horizontal="center"/>
    </xf>
    <xf numFmtId="49" fontId="4" fillId="0" borderId="3" xfId="20" applyNumberFormat="1" applyFont="1" applyBorder="1" applyAlignment="1">
      <alignment horizontal="center"/>
    </xf>
    <xf numFmtId="49" fontId="4" fillId="0" borderId="4" xfId="20" applyNumberFormat="1" applyFont="1" applyBorder="1" applyAlignment="1">
      <alignment horizontal="center"/>
    </xf>
    <xf numFmtId="0" fontId="3" fillId="0" borderId="5" xfId="20" applyNumberFormat="1" applyFont="1" applyBorder="1" applyAlignment="1">
      <alignment horizontal="left"/>
    </xf>
    <xf numFmtId="0" fontId="4" fillId="0" borderId="6" xfId="20" applyNumberFormat="1" applyFont="1" applyBorder="1" applyAlignment="1">
      <alignment horizontal="center"/>
    </xf>
    <xf numFmtId="0" fontId="4" fillId="0" borderId="7" xfId="20" applyNumberFormat="1" applyFont="1" applyBorder="1" applyAlignment="1">
      <alignment horizontal="center"/>
    </xf>
    <xf numFmtId="0" fontId="4" fillId="0" borderId="8" xfId="20" applyNumberFormat="1" applyFont="1" applyBorder="1" applyAlignment="1">
      <alignment horizontal="center"/>
    </xf>
    <xf numFmtId="0" fontId="5" fillId="0" borderId="9" xfId="20" applyFont="1" applyBorder="1" applyAlignment="1">
      <alignment horizontal="center" vertical="center"/>
    </xf>
    <xf numFmtId="49" fontId="4" fillId="0" borderId="10" xfId="20" applyNumberFormat="1" applyFont="1" applyBorder="1" applyAlignment="1">
      <alignment horizontal="center"/>
    </xf>
    <xf numFmtId="49" fontId="4" fillId="0" borderId="9" xfId="20" applyNumberFormat="1" applyFont="1" applyBorder="1" applyAlignment="1">
      <alignment horizontal="center"/>
    </xf>
    <xf numFmtId="49" fontId="4" fillId="0" borderId="11" xfId="20" applyNumberFormat="1" applyFont="1" applyBorder="1" applyAlignment="1">
      <alignment horizontal="center"/>
    </xf>
    <xf numFmtId="49" fontId="4" fillId="0" borderId="13" xfId="20" applyNumberFormat="1" applyFont="1" applyBorder="1" applyAlignment="1">
      <alignment horizontal="center"/>
    </xf>
    <xf numFmtId="49" fontId="4" fillId="0" borderId="5" xfId="20" applyNumberFormat="1" applyFont="1" applyBorder="1" applyAlignment="1">
      <alignment horizontal="center"/>
    </xf>
    <xf numFmtId="49" fontId="4" fillId="0" borderId="12" xfId="20" applyNumberFormat="1" applyFont="1" applyBorder="1" applyAlignment="1">
      <alignment horizontal="center"/>
    </xf>
    <xf numFmtId="49" fontId="4" fillId="0" borderId="14" xfId="20" applyNumberFormat="1" applyFont="1" applyBorder="1" applyAlignment="1">
      <alignment horizontal="center"/>
    </xf>
    <xf numFmtId="49" fontId="4" fillId="0" borderId="15" xfId="20" applyNumberFormat="1" applyFont="1" applyBorder="1" applyAlignment="1">
      <alignment horizontal="center"/>
    </xf>
    <xf numFmtId="49" fontId="4" fillId="0" borderId="16" xfId="20" applyNumberFormat="1" applyFont="1" applyBorder="1" applyAlignment="1">
      <alignment horizontal="center"/>
    </xf>
    <xf numFmtId="0" fontId="2" fillId="0" borderId="1" xfId="20" applyFont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/>
    </xf>
    <xf numFmtId="14" fontId="8" fillId="0" borderId="18" xfId="20" applyNumberFormat="1" applyFont="1" applyBorder="1" applyAlignment="1">
      <alignment horizontal="center" vertical="center"/>
    </xf>
    <xf numFmtId="0" fontId="8" fillId="0" borderId="18" xfId="20" applyNumberFormat="1" applyFont="1" applyBorder="1" applyAlignment="1">
      <alignment horizontal="center" vertical="center"/>
    </xf>
    <xf numFmtId="0" fontId="8" fillId="0" borderId="19" xfId="20" applyNumberFormat="1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6" fillId="0" borderId="21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/>
    </xf>
    <xf numFmtId="0" fontId="6" fillId="0" borderId="9" xfId="20" applyFont="1" applyBorder="1" applyAlignment="1">
      <alignment horizontal="center"/>
    </xf>
    <xf numFmtId="0" fontId="6" fillId="0" borderId="21" xfId="20" applyFont="1" applyBorder="1" applyAlignment="1">
      <alignment horizontal="center"/>
    </xf>
    <xf numFmtId="0" fontId="6" fillId="0" borderId="7" xfId="20" applyFont="1" applyBorder="1" applyAlignment="1">
      <alignment horizontal="center"/>
    </xf>
    <xf numFmtId="0" fontId="9" fillId="0" borderId="7" xfId="20" applyFont="1" applyBorder="1" applyAlignment="1">
      <alignment horizontal="center" vertical="center" wrapText="1"/>
    </xf>
    <xf numFmtId="164" fontId="10" fillId="0" borderId="0" xfId="20" applyNumberFormat="1" applyFont="1" applyBorder="1" applyAlignment="1">
      <alignment horizontal="center"/>
    </xf>
    <xf numFmtId="49" fontId="10" fillId="0" borderId="0" xfId="20" applyNumberFormat="1" applyFont="1" applyBorder="1" applyAlignment="1">
      <alignment horizontal="center"/>
    </xf>
    <xf numFmtId="49" fontId="9" fillId="0" borderId="0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top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9" fillId="0" borderId="2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top" wrapText="1"/>
    </xf>
    <xf numFmtId="0" fontId="9" fillId="0" borderId="32" xfId="20" applyFont="1" applyBorder="1" applyAlignment="1">
      <alignment horizontal="center"/>
    </xf>
    <xf numFmtId="0" fontId="9" fillId="0" borderId="31" xfId="20" applyFont="1" applyBorder="1" applyAlignment="1">
      <alignment horizontal="center"/>
    </xf>
    <xf numFmtId="0" fontId="9" fillId="0" borderId="33" xfId="20" applyFont="1" applyBorder="1" applyAlignment="1">
      <alignment horizontal="center"/>
    </xf>
    <xf numFmtId="49" fontId="9" fillId="0" borderId="7" xfId="20" applyNumberFormat="1" applyFont="1" applyBorder="1" applyAlignment="1">
      <alignment horizontal="center"/>
    </xf>
    <xf numFmtId="0" fontId="9" fillId="0" borderId="28" xfId="20" applyFont="1" applyBorder="1" applyAlignment="1">
      <alignment wrapText="1"/>
    </xf>
    <xf numFmtId="49" fontId="9" fillId="0" borderId="30" xfId="20" applyNumberFormat="1" applyFont="1" applyBorder="1" applyAlignment="1">
      <alignment horizontal="center"/>
    </xf>
    <xf numFmtId="49" fontId="9" fillId="0" borderId="31" xfId="20" applyNumberFormat="1" applyFont="1" applyBorder="1" applyAlignment="1">
      <alignment horizontal="center"/>
    </xf>
    <xf numFmtId="0" fontId="11" fillId="0" borderId="32" xfId="20" applyNumberFormat="1" applyFont="1" applyBorder="1" applyAlignment="1">
      <alignment horizontal="center"/>
    </xf>
    <xf numFmtId="0" fontId="11" fillId="0" borderId="33" xfId="20" applyNumberFormat="1" applyFont="1" applyBorder="1" applyAlignment="1">
      <alignment horizontal="center"/>
    </xf>
    <xf numFmtId="0" fontId="11" fillId="0" borderId="31" xfId="20" applyNumberFormat="1" applyFont="1" applyBorder="1" applyAlignment="1">
      <alignment horizontal="center"/>
    </xf>
    <xf numFmtId="4" fontId="11" fillId="0" borderId="32" xfId="20" applyNumberFormat="1" applyFont="1" applyBorder="1" applyAlignment="1">
      <alignment horizontal="right"/>
    </xf>
    <xf numFmtId="4" fontId="11" fillId="0" borderId="31" xfId="20" applyNumberFormat="1" applyFont="1" applyBorder="1" applyAlignment="1">
      <alignment horizontal="right"/>
    </xf>
    <xf numFmtId="4" fontId="11" fillId="0" borderId="33" xfId="20" applyNumberFormat="1" applyFont="1" applyBorder="1" applyAlignment="1">
      <alignment horizontal="right"/>
    </xf>
    <xf numFmtId="0" fontId="9" fillId="0" borderId="27" xfId="20" applyFont="1" applyBorder="1" applyAlignment="1">
      <alignment horizontal="center"/>
    </xf>
    <xf numFmtId="0" fontId="9" fillId="0" borderId="28" xfId="20" applyFont="1" applyBorder="1" applyAlignment="1">
      <alignment horizontal="center"/>
    </xf>
    <xf numFmtId="0" fontId="9" fillId="0" borderId="29" xfId="20" applyFont="1" applyBorder="1" applyAlignment="1">
      <alignment horizontal="center"/>
    </xf>
    <xf numFmtId="0" fontId="9" fillId="0" borderId="34" xfId="20" applyFont="1" applyBorder="1" applyAlignment="1">
      <alignment horizontal="center"/>
    </xf>
    <xf numFmtId="49" fontId="9" fillId="0" borderId="35" xfId="20" applyNumberFormat="1" applyFont="1" applyBorder="1" applyAlignment="1">
      <alignment horizontal="center"/>
    </xf>
    <xf numFmtId="49" fontId="9" fillId="0" borderId="29" xfId="20" applyNumberFormat="1" applyFont="1" applyBorder="1" applyAlignment="1">
      <alignment horizontal="center"/>
    </xf>
    <xf numFmtId="0" fontId="11" fillId="0" borderId="27" xfId="20" applyNumberFormat="1" applyFont="1" applyBorder="1" applyAlignment="1">
      <alignment horizontal="center"/>
    </xf>
    <xf numFmtId="0" fontId="11" fillId="0" borderId="28" xfId="20" applyNumberFormat="1" applyFont="1" applyBorder="1" applyAlignment="1">
      <alignment horizontal="center"/>
    </xf>
    <xf numFmtId="0" fontId="11" fillId="0" borderId="29" xfId="20" applyNumberFormat="1" applyFont="1" applyBorder="1" applyAlignment="1">
      <alignment horizontal="center"/>
    </xf>
    <xf numFmtId="4" fontId="11" fillId="0" borderId="27" xfId="20" applyNumberFormat="1" applyFont="1" applyBorder="1" applyAlignment="1">
      <alignment horizontal="right"/>
    </xf>
    <xf numFmtId="4" fontId="11" fillId="0" borderId="29" xfId="20" applyNumberFormat="1" applyFont="1" applyBorder="1" applyAlignment="1">
      <alignment horizontal="right"/>
    </xf>
    <xf numFmtId="4" fontId="11" fillId="0" borderId="28" xfId="20" applyNumberFormat="1" applyFont="1" applyBorder="1" applyAlignment="1">
      <alignment horizontal="right"/>
    </xf>
    <xf numFmtId="0" fontId="9" fillId="0" borderId="36" xfId="20" applyFont="1" applyBorder="1" applyAlignment="1">
      <alignment horizontal="center"/>
    </xf>
    <xf numFmtId="49" fontId="9" fillId="0" borderId="6" xfId="20" applyNumberFormat="1" applyFont="1" applyBorder="1" applyAlignment="1">
      <alignment horizontal="center"/>
    </xf>
    <xf numFmtId="0" fontId="11" fillId="0" borderId="7" xfId="20" applyNumberFormat="1" applyFont="1" applyBorder="1" applyAlignment="1">
      <alignment horizontal="center"/>
    </xf>
    <xf numFmtId="4" fontId="11" fillId="0" borderId="7" xfId="20" applyNumberFormat="1" applyFont="1" applyBorder="1" applyAlignment="1">
      <alignment horizontal="right"/>
    </xf>
    <xf numFmtId="0" fontId="9" fillId="0" borderId="7" xfId="20" applyFont="1" applyBorder="1" applyAlignment="1">
      <alignment horizontal="center"/>
    </xf>
    <xf numFmtId="0" fontId="9" fillId="0" borderId="8" xfId="20" applyFont="1" applyBorder="1" applyAlignment="1">
      <alignment horizontal="center"/>
    </xf>
    <xf numFmtId="0" fontId="9" fillId="0" borderId="7" xfId="20" applyFont="1" applyBorder="1" applyAlignment="1">
      <alignment wrapText="1"/>
    </xf>
    <xf numFmtId="0" fontId="9" fillId="0" borderId="27" xfId="20" applyFont="1" applyBorder="1" applyAlignment="1">
      <alignment wrapText="1"/>
    </xf>
    <xf numFmtId="0" fontId="9" fillId="0" borderId="7" xfId="20" applyFont="1" applyFill="1" applyBorder="1" applyAlignment="1">
      <alignment wrapText="1"/>
    </xf>
    <xf numFmtId="0" fontId="9" fillId="0" borderId="27" xfId="20" applyFont="1" applyFill="1" applyBorder="1" applyAlignment="1">
      <alignment wrapText="1"/>
    </xf>
    <xf numFmtId="49" fontId="9" fillId="0" borderId="6" xfId="20" applyNumberFormat="1" applyFont="1" applyFill="1" applyBorder="1" applyAlignment="1">
      <alignment horizontal="center"/>
    </xf>
    <xf numFmtId="49" fontId="9" fillId="0" borderId="7" xfId="20" applyNumberFormat="1" applyFont="1" applyFill="1" applyBorder="1" applyAlignment="1">
      <alignment horizontal="center"/>
    </xf>
    <xf numFmtId="0" fontId="11" fillId="0" borderId="7" xfId="20" applyNumberFormat="1" applyFont="1" applyFill="1" applyBorder="1" applyAlignment="1">
      <alignment horizontal="center"/>
    </xf>
    <xf numFmtId="4" fontId="11" fillId="0" borderId="7" xfId="20" applyNumberFormat="1" applyFont="1" applyFill="1" applyBorder="1" applyAlignment="1">
      <alignment horizontal="right"/>
    </xf>
    <xf numFmtId="4" fontId="11" fillId="0" borderId="27" xfId="20" applyNumberFormat="1" applyFont="1" applyFill="1" applyBorder="1" applyAlignment="1">
      <alignment horizontal="right"/>
    </xf>
    <xf numFmtId="4" fontId="11" fillId="0" borderId="28" xfId="20" applyNumberFormat="1" applyFont="1" applyFill="1" applyBorder="1" applyAlignment="1">
      <alignment horizontal="right"/>
    </xf>
    <xf numFmtId="4" fontId="11" fillId="0" borderId="29" xfId="20" applyNumberFormat="1" applyFont="1" applyFill="1" applyBorder="1" applyAlignment="1">
      <alignment horizontal="right"/>
    </xf>
    <xf numFmtId="0" fontId="11" fillId="13" borderId="7" xfId="20" applyNumberFormat="1" applyFont="1" applyFill="1" applyBorder="1" applyAlignment="1">
      <alignment horizontal="center"/>
    </xf>
    <xf numFmtId="49" fontId="9" fillId="0" borderId="26" xfId="20" applyNumberFormat="1" applyFont="1" applyBorder="1" applyAlignment="1">
      <alignment horizontal="center"/>
    </xf>
    <xf numFmtId="0" fontId="9" fillId="0" borderId="5" xfId="20" applyFont="1" applyBorder="1" applyAlignment="1">
      <alignment wrapText="1"/>
    </xf>
    <xf numFmtId="49" fontId="9" fillId="0" borderId="37" xfId="20" applyNumberFormat="1" applyFont="1" applyBorder="1" applyAlignment="1">
      <alignment horizontal="center"/>
    </xf>
    <xf numFmtId="49" fontId="9" fillId="0" borderId="38" xfId="20" applyNumberFormat="1" applyFont="1" applyBorder="1" applyAlignment="1">
      <alignment horizontal="center"/>
    </xf>
    <xf numFmtId="0" fontId="11" fillId="0" borderId="39" xfId="20" applyNumberFormat="1" applyFont="1" applyBorder="1" applyAlignment="1">
      <alignment horizontal="center"/>
    </xf>
    <xf numFmtId="0" fontId="11" fillId="0" borderId="40" xfId="20" applyNumberFormat="1" applyFont="1" applyBorder="1" applyAlignment="1">
      <alignment horizontal="center"/>
    </xf>
    <xf numFmtId="0" fontId="11" fillId="0" borderId="38" xfId="20" applyNumberFormat="1" applyFont="1" applyBorder="1" applyAlignment="1">
      <alignment horizontal="center"/>
    </xf>
    <xf numFmtId="4" fontId="11" fillId="0" borderId="39" xfId="20" applyNumberFormat="1" applyFont="1" applyBorder="1" applyAlignment="1">
      <alignment horizontal="right"/>
    </xf>
    <xf numFmtId="4" fontId="11" fillId="0" borderId="38" xfId="20" applyNumberFormat="1" applyFont="1" applyBorder="1" applyAlignment="1">
      <alignment horizontal="right"/>
    </xf>
    <xf numFmtId="4" fontId="11" fillId="0" borderId="41" xfId="20" applyNumberFormat="1" applyFont="1" applyBorder="1" applyAlignment="1">
      <alignment horizontal="right"/>
    </xf>
    <xf numFmtId="4" fontId="11" fillId="0" borderId="42" xfId="20" applyNumberFormat="1" applyFont="1" applyBorder="1" applyAlignment="1">
      <alignment horizontal="right"/>
    </xf>
    <xf numFmtId="4" fontId="11" fillId="0" borderId="43" xfId="20" applyNumberFormat="1" applyFont="1" applyBorder="1" applyAlignment="1">
      <alignment horizontal="right"/>
    </xf>
    <xf numFmtId="0" fontId="9" fillId="0" borderId="39" xfId="20" applyFont="1" applyBorder="1" applyAlignment="1">
      <alignment horizontal="center"/>
    </xf>
    <xf numFmtId="0" fontId="9" fillId="0" borderId="40" xfId="20" applyFont="1" applyBorder="1" applyAlignment="1">
      <alignment horizontal="center"/>
    </xf>
    <xf numFmtId="0" fontId="9" fillId="0" borderId="38" xfId="20" applyFont="1" applyBorder="1" applyAlignment="1">
      <alignment horizontal="center"/>
    </xf>
    <xf numFmtId="0" fontId="9" fillId="0" borderId="44" xfId="20" applyFont="1" applyBorder="1" applyAlignment="1">
      <alignment horizontal="center"/>
    </xf>
    <xf numFmtId="0" fontId="12" fillId="0" borderId="32" xfId="20" applyFont="1" applyBorder="1" applyAlignment="1">
      <alignment horizontal="center" vertical="center"/>
    </xf>
    <xf numFmtId="0" fontId="12" fillId="0" borderId="31" xfId="2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12" fillId="0" borderId="33" xfId="20" applyFont="1" applyBorder="1" applyAlignment="1">
      <alignment horizontal="center" vertical="center"/>
    </xf>
    <xf numFmtId="0" fontId="6" fillId="0" borderId="24" xfId="20" applyFont="1" applyBorder="1" applyAlignment="1">
      <alignment horizontal="left"/>
    </xf>
    <xf numFmtId="0" fontId="6" fillId="0" borderId="5" xfId="20" applyFont="1" applyBorder="1" applyAlignment="1">
      <alignment horizontal="left"/>
    </xf>
    <xf numFmtId="0" fontId="6" fillId="0" borderId="25" xfId="20" applyFont="1" applyBorder="1" applyAlignment="1">
      <alignment horizontal="left"/>
    </xf>
    <xf numFmtId="4" fontId="11" fillId="0" borderId="0" xfId="20" applyNumberFormat="1" applyFont="1" applyBorder="1" applyAlignment="1">
      <alignment horizontal="right" vertical="center"/>
    </xf>
    <xf numFmtId="4" fontId="11" fillId="0" borderId="23" xfId="20" applyNumberFormat="1" applyFont="1" applyBorder="1" applyAlignment="1">
      <alignment horizontal="right" vertical="center"/>
    </xf>
    <xf numFmtId="0" fontId="9" fillId="0" borderId="5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27" xfId="20" applyFont="1" applyBorder="1" applyAlignment="1">
      <alignment horizontal="left" vertical="center" wrapText="1"/>
    </xf>
    <xf numFmtId="0" fontId="6" fillId="0" borderId="28" xfId="20" applyFont="1" applyBorder="1" applyAlignment="1">
      <alignment horizontal="left" vertical="center" wrapText="1"/>
    </xf>
    <xf numFmtId="0" fontId="6" fillId="0" borderId="29" xfId="20" applyFont="1" applyBorder="1" applyAlignment="1">
      <alignment horizontal="left" vertical="center" wrapText="1"/>
    </xf>
    <xf numFmtId="2" fontId="6" fillId="0" borderId="7" xfId="20" applyNumberFormat="1" applyFont="1" applyBorder="1" applyAlignment="1">
      <alignment horizontal="center" vertical="center"/>
    </xf>
    <xf numFmtId="0" fontId="3" fillId="0" borderId="45" xfId="20" applyFont="1" applyBorder="1" applyAlignment="1">
      <alignment horizontal="center" vertical="center"/>
    </xf>
    <xf numFmtId="0" fontId="3" fillId="0" borderId="46" xfId="20" applyFont="1" applyBorder="1" applyAlignment="1">
      <alignment horizontal="center" vertical="center"/>
    </xf>
    <xf numFmtId="0" fontId="6" fillId="0" borderId="20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6" fillId="0" borderId="21" xfId="20" applyFont="1" applyBorder="1" applyAlignment="1">
      <alignment horizontal="left" wrapText="1"/>
    </xf>
    <xf numFmtId="4" fontId="6" fillId="0" borderId="7" xfId="20" applyNumberFormat="1" applyFont="1" applyBorder="1" applyAlignment="1">
      <alignment horizontal="center" vertical="center"/>
    </xf>
    <xf numFmtId="0" fontId="9" fillId="0" borderId="24" xfId="20" applyFont="1" applyBorder="1" applyAlignment="1">
      <alignment horizontal="center" vertical="top" wrapText="1"/>
    </xf>
    <xf numFmtId="0" fontId="9" fillId="0" borderId="5" xfId="20" applyFont="1" applyBorder="1" applyAlignment="1">
      <alignment horizontal="center" vertical="top" wrapText="1"/>
    </xf>
    <xf numFmtId="0" fontId="6" fillId="0" borderId="27" xfId="20" applyFont="1" applyBorder="1" applyAlignment="1">
      <alignment horizontal="left" wrapText="1"/>
    </xf>
    <xf numFmtId="0" fontId="6" fillId="0" borderId="28" xfId="20" applyFont="1" applyBorder="1" applyAlignment="1">
      <alignment horizontal="left" wrapText="1"/>
    </xf>
    <xf numFmtId="0" fontId="6" fillId="0" borderId="29" xfId="20" applyFont="1" applyBorder="1" applyAlignment="1">
      <alignment horizontal="left" wrapText="1"/>
    </xf>
    <xf numFmtId="0" fontId="6" fillId="0" borderId="7" xfId="20" applyFont="1" applyBorder="1" applyAlignment="1">
      <alignment horizontal="center" wrapText="1"/>
    </xf>
    <xf numFmtId="0" fontId="6" fillId="0" borderId="7" xfId="20" applyFont="1" applyBorder="1" applyAlignment="1">
      <alignment horizontal="left"/>
    </xf>
    <xf numFmtId="0" fontId="6" fillId="0" borderId="7" xfId="20" applyFont="1" applyBorder="1" applyAlignment="1">
      <alignment horizontal="left" wrapText="1"/>
    </xf>
    <xf numFmtId="0" fontId="11" fillId="0" borderId="20" xfId="20" applyFont="1" applyBorder="1" applyAlignment="1">
      <alignment horizontal="center" vertical="top" textRotation="255"/>
    </xf>
    <xf numFmtId="0" fontId="11" fillId="0" borderId="21" xfId="20" applyFont="1" applyBorder="1" applyAlignment="1">
      <alignment horizontal="center" vertical="top" textRotation="255"/>
    </xf>
    <xf numFmtId="0" fontId="11" fillId="0" borderId="22" xfId="20" applyFont="1" applyBorder="1" applyAlignment="1">
      <alignment horizontal="center" vertical="top" textRotation="255"/>
    </xf>
    <xf numFmtId="0" fontId="11" fillId="0" borderId="23" xfId="20" applyFont="1" applyBorder="1" applyAlignment="1">
      <alignment horizontal="center" vertical="top" textRotation="255"/>
    </xf>
    <xf numFmtId="0" fontId="11" fillId="0" borderId="24" xfId="20" applyFont="1" applyBorder="1" applyAlignment="1">
      <alignment horizontal="center" vertical="top" textRotation="255"/>
    </xf>
    <xf numFmtId="0" fontId="11" fillId="0" borderId="25" xfId="20" applyFont="1" applyBorder="1" applyAlignment="1">
      <alignment horizontal="center" vertical="top" textRotation="255"/>
    </xf>
    <xf numFmtId="0" fontId="6" fillId="0" borderId="7" xfId="20" applyFont="1" applyBorder="1" applyAlignment="1">
      <alignment horizontal="left" vertical="top" wrapText="1"/>
    </xf>
    <xf numFmtId="2" fontId="6" fillId="0" borderId="0" xfId="20" applyNumberFormat="1" applyFont="1" applyBorder="1" applyAlignment="1">
      <alignment horizontal="right" vertical="center"/>
    </xf>
    <xf numFmtId="2" fontId="6" fillId="0" borderId="23" xfId="20" applyNumberFormat="1" applyFont="1" applyBorder="1" applyAlignment="1">
      <alignment horizontal="right" vertical="center"/>
    </xf>
    <xf numFmtId="4" fontId="11" fillId="0" borderId="39" xfId="20" applyNumberFormat="1" applyFont="1" applyBorder="1" applyAlignment="1">
      <alignment horizontal="center"/>
    </xf>
    <xf numFmtId="4" fontId="11" fillId="0" borderId="38" xfId="20" applyNumberFormat="1" applyFont="1" applyBorder="1" applyAlignment="1">
      <alignment horizontal="center"/>
    </xf>
    <xf numFmtId="2" fontId="6" fillId="0" borderId="41" xfId="20" applyNumberFormat="1" applyFont="1" applyBorder="1" applyAlignment="1">
      <alignment horizontal="right"/>
    </xf>
    <xf numFmtId="2" fontId="6" fillId="0" borderId="42" xfId="20" applyNumberFormat="1" applyFont="1" applyBorder="1" applyAlignment="1">
      <alignment horizontal="right"/>
    </xf>
    <xf numFmtId="2" fontId="6" fillId="0" borderId="43" xfId="20" applyNumberFormat="1" applyFont="1" applyBorder="1" applyAlignment="1">
      <alignment horizontal="right"/>
    </xf>
    <xf numFmtId="4" fontId="11" fillId="0" borderId="7" xfId="20" applyNumberFormat="1" applyFont="1" applyBorder="1" applyAlignment="1">
      <alignment horizontal="center"/>
    </xf>
    <xf numFmtId="2" fontId="6" fillId="0" borderId="27" xfId="20" applyNumberFormat="1" applyFont="1" applyBorder="1" applyAlignment="1">
      <alignment horizontal="right"/>
    </xf>
    <xf numFmtId="2" fontId="6" fillId="0" borderId="28" xfId="20" applyNumberFormat="1" applyFont="1" applyBorder="1" applyAlignment="1">
      <alignment horizontal="right"/>
    </xf>
    <xf numFmtId="2" fontId="6" fillId="0" borderId="29" xfId="20" applyNumberFormat="1" applyFont="1" applyBorder="1" applyAlignment="1">
      <alignment horizontal="right"/>
    </xf>
    <xf numFmtId="49" fontId="6" fillId="0" borderId="7" xfId="20" applyNumberFormat="1" applyFont="1" applyBorder="1" applyAlignment="1">
      <alignment horizontal="center"/>
    </xf>
    <xf numFmtId="0" fontId="6" fillId="0" borderId="7" xfId="20" applyFont="1" applyBorder="1" applyAlignment="1">
      <alignment wrapText="1"/>
    </xf>
    <xf numFmtId="0" fontId="6" fillId="0" borderId="27" xfId="20" applyFont="1" applyBorder="1" applyAlignment="1">
      <alignment wrapText="1"/>
    </xf>
    <xf numFmtId="49" fontId="6" fillId="0" borderId="35" xfId="20" applyNumberFormat="1" applyFont="1" applyBorder="1" applyAlignment="1">
      <alignment horizontal="center"/>
    </xf>
    <xf numFmtId="49" fontId="6" fillId="0" borderId="29" xfId="20" applyNumberFormat="1" applyFont="1" applyBorder="1" applyAlignment="1">
      <alignment horizontal="center"/>
    </xf>
    <xf numFmtId="0" fontId="6" fillId="0" borderId="7" xfId="20" applyNumberFormat="1" applyFont="1" applyBorder="1" applyAlignment="1">
      <alignment horizontal="center"/>
    </xf>
    <xf numFmtId="4" fontId="6" fillId="0" borderId="7" xfId="20" applyNumberFormat="1" applyFont="1" applyBorder="1" applyAlignment="1">
      <alignment horizontal="center"/>
    </xf>
    <xf numFmtId="0" fontId="6" fillId="0" borderId="28" xfId="20" applyFont="1" applyBorder="1" applyAlignment="1">
      <alignment wrapText="1"/>
    </xf>
    <xf numFmtId="0" fontId="6" fillId="0" borderId="27" xfId="20" applyNumberFormat="1" applyFont="1" applyBorder="1" applyAlignment="1">
      <alignment horizontal="center"/>
    </xf>
    <xf numFmtId="0" fontId="6" fillId="0" borderId="28" xfId="20" applyNumberFormat="1" applyFont="1" applyBorder="1" applyAlignment="1">
      <alignment horizontal="center"/>
    </xf>
    <xf numFmtId="0" fontId="6" fillId="0" borderId="29" xfId="20" applyNumberFormat="1" applyFont="1" applyBorder="1" applyAlignment="1">
      <alignment horizontal="center"/>
    </xf>
    <xf numFmtId="4" fontId="6" fillId="0" borderId="27" xfId="20" applyNumberFormat="1" applyFont="1" applyBorder="1" applyAlignment="1">
      <alignment horizontal="center"/>
    </xf>
    <xf numFmtId="4" fontId="6" fillId="0" borderId="29" xfId="20" applyNumberFormat="1" applyFont="1" applyBorder="1" applyAlignment="1">
      <alignment horizontal="center"/>
    </xf>
    <xf numFmtId="49" fontId="6" fillId="0" borderId="30" xfId="20" applyNumberFormat="1" applyFont="1" applyBorder="1" applyAlignment="1">
      <alignment horizontal="center"/>
    </xf>
    <xf numFmtId="49" fontId="6" fillId="0" borderId="31" xfId="20" applyNumberFormat="1" applyFont="1" applyBorder="1" applyAlignment="1">
      <alignment horizontal="center"/>
    </xf>
    <xf numFmtId="0" fontId="6" fillId="0" borderId="32" xfId="20" applyNumberFormat="1" applyFont="1" applyBorder="1" applyAlignment="1">
      <alignment horizontal="center"/>
    </xf>
    <xf numFmtId="0" fontId="6" fillId="0" borderId="33" xfId="20" applyNumberFormat="1" applyFont="1" applyBorder="1" applyAlignment="1">
      <alignment horizontal="center"/>
    </xf>
    <xf numFmtId="0" fontId="6" fillId="0" borderId="31" xfId="20" applyNumberFormat="1" applyFont="1" applyBorder="1" applyAlignment="1">
      <alignment horizontal="center"/>
    </xf>
    <xf numFmtId="4" fontId="6" fillId="0" borderId="32" xfId="20" applyNumberFormat="1" applyFont="1" applyBorder="1" applyAlignment="1">
      <alignment horizontal="center"/>
    </xf>
    <xf numFmtId="4" fontId="6" fillId="0" borderId="31" xfId="20" applyNumberFormat="1" applyFont="1" applyBorder="1" applyAlignment="1">
      <alignment horizontal="center"/>
    </xf>
    <xf numFmtId="2" fontId="6" fillId="0" borderId="32" xfId="20" applyNumberFormat="1" applyFont="1" applyBorder="1" applyAlignment="1">
      <alignment horizontal="right"/>
    </xf>
    <xf numFmtId="2" fontId="6" fillId="0" borderId="33" xfId="20" applyNumberFormat="1" applyFont="1" applyBorder="1" applyAlignment="1">
      <alignment horizontal="right"/>
    </xf>
    <xf numFmtId="2" fontId="6" fillId="0" borderId="31" xfId="20" applyNumberFormat="1" applyFont="1" applyBorder="1" applyAlignment="1">
      <alignment horizontal="right"/>
    </xf>
    <xf numFmtId="2" fontId="11" fillId="0" borderId="41" xfId="20" applyNumberFormat="1" applyFont="1" applyBorder="1" applyAlignment="1">
      <alignment horizontal="right"/>
    </xf>
    <xf numFmtId="2" fontId="11" fillId="0" borderId="42" xfId="20" applyNumberFormat="1" applyFont="1" applyBorder="1" applyAlignment="1">
      <alignment horizontal="right"/>
    </xf>
    <xf numFmtId="2" fontId="11" fillId="0" borderId="43" xfId="20" applyNumberFormat="1" applyFont="1" applyBorder="1" applyAlignment="1">
      <alignment horizontal="right"/>
    </xf>
    <xf numFmtId="2" fontId="11" fillId="0" borderId="27" xfId="20" applyNumberFormat="1" applyFont="1" applyBorder="1" applyAlignment="1">
      <alignment horizontal="right"/>
    </xf>
    <xf numFmtId="2" fontId="11" fillId="0" borderId="28" xfId="20" applyNumberFormat="1" applyFont="1" applyBorder="1" applyAlignment="1">
      <alignment horizontal="right"/>
    </xf>
    <xf numFmtId="2" fontId="11" fillId="0" borderId="29" xfId="20" applyNumberFormat="1" applyFont="1" applyBorder="1" applyAlignment="1">
      <alignment horizontal="right"/>
    </xf>
    <xf numFmtId="2" fontId="6" fillId="0" borderId="32" xfId="20" applyNumberFormat="1" applyFont="1" applyBorder="1" applyAlignment="1"/>
    <xf numFmtId="2" fontId="6" fillId="0" borderId="33" xfId="20" applyNumberFormat="1" applyFont="1" applyBorder="1" applyAlignment="1"/>
    <xf numFmtId="2" fontId="6" fillId="0" borderId="31" xfId="20" applyNumberFormat="1" applyFont="1" applyBorder="1" applyAlignment="1"/>
    <xf numFmtId="2" fontId="6" fillId="0" borderId="27" xfId="20" applyNumberFormat="1" applyFont="1" applyBorder="1" applyAlignment="1"/>
    <xf numFmtId="2" fontId="6" fillId="0" borderId="28" xfId="20" applyNumberFormat="1" applyFont="1" applyBorder="1" applyAlignment="1"/>
    <xf numFmtId="2" fontId="6" fillId="0" borderId="29" xfId="20" applyNumberFormat="1" applyFont="1" applyBorder="1" applyAlignment="1"/>
    <xf numFmtId="49" fontId="6" fillId="0" borderId="6" xfId="20" applyNumberFormat="1" applyFont="1" applyBorder="1" applyAlignment="1">
      <alignment horizontal="center"/>
    </xf>
    <xf numFmtId="0" fontId="6" fillId="0" borderId="7" xfId="20" applyFont="1" applyFill="1" applyBorder="1" applyAlignment="1">
      <alignment wrapText="1"/>
    </xf>
    <xf numFmtId="0" fontId="6" fillId="0" borderId="27" xfId="20" applyFont="1" applyFill="1" applyBorder="1" applyAlignment="1">
      <alignment wrapText="1"/>
    </xf>
    <xf numFmtId="49" fontId="6" fillId="0" borderId="6" xfId="20" applyNumberFormat="1" applyFont="1" applyFill="1" applyBorder="1" applyAlignment="1">
      <alignment horizontal="center"/>
    </xf>
    <xf numFmtId="49" fontId="6" fillId="0" borderId="7" xfId="20" applyNumberFormat="1" applyFont="1" applyFill="1" applyBorder="1" applyAlignment="1">
      <alignment horizontal="center"/>
    </xf>
    <xf numFmtId="0" fontId="6" fillId="0" borderId="7" xfId="20" applyNumberFormat="1" applyFont="1" applyFill="1" applyBorder="1" applyAlignment="1">
      <alignment horizontal="center"/>
    </xf>
    <xf numFmtId="4" fontId="6" fillId="0" borderId="7" xfId="20" applyNumberFormat="1" applyFont="1" applyFill="1" applyBorder="1" applyAlignment="1">
      <alignment horizontal="center"/>
    </xf>
    <xf numFmtId="2" fontId="6" fillId="0" borderId="27" xfId="20" applyNumberFormat="1" applyFont="1" applyFill="1" applyBorder="1" applyAlignment="1"/>
    <xf numFmtId="2" fontId="6" fillId="0" borderId="28" xfId="20" applyNumberFormat="1" applyFont="1" applyFill="1" applyBorder="1" applyAlignment="1"/>
    <xf numFmtId="2" fontId="6" fillId="0" borderId="29" xfId="20" applyNumberFormat="1" applyFont="1" applyFill="1" applyBorder="1" applyAlignment="1"/>
    <xf numFmtId="2" fontId="11" fillId="0" borderId="41" xfId="20" applyNumberFormat="1" applyFont="1" applyBorder="1" applyAlignment="1"/>
    <xf numFmtId="2" fontId="11" fillId="0" borderId="42" xfId="20" applyNumberFormat="1" applyFont="1" applyBorder="1" applyAlignment="1"/>
    <xf numFmtId="2" fontId="11" fillId="0" borderId="43" xfId="20" applyNumberFormat="1" applyFont="1" applyBorder="1" applyAlignment="1"/>
    <xf numFmtId="2" fontId="6" fillId="0" borderId="0" xfId="20" applyNumberFormat="1" applyFont="1" applyBorder="1" applyAlignment="1">
      <alignment vertical="center"/>
    </xf>
    <xf numFmtId="2" fontId="6" fillId="0" borderId="23" xfId="20" applyNumberFormat="1" applyFont="1" applyBorder="1" applyAlignment="1">
      <alignment vertical="center"/>
    </xf>
    <xf numFmtId="2" fontId="6" fillId="13" borderId="7" xfId="20" applyNumberFormat="1" applyFont="1" applyFill="1" applyBorder="1" applyAlignment="1">
      <alignment horizontal="center" vertical="center"/>
    </xf>
    <xf numFmtId="0" fontId="12" fillId="0" borderId="24" xfId="20" applyFont="1" applyBorder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25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/>
    </xf>
    <xf numFmtId="0" fontId="9" fillId="0" borderId="16" xfId="20" applyFont="1" applyBorder="1" applyAlignment="1">
      <alignment horizontal="center"/>
    </xf>
    <xf numFmtId="4" fontId="6" fillId="0" borderId="0" xfId="20" applyNumberFormat="1" applyFont="1" applyBorder="1" applyAlignment="1">
      <alignment horizontal="right" vertical="center"/>
    </xf>
    <xf numFmtId="4" fontId="6" fillId="0" borderId="23" xfId="20" applyNumberFormat="1" applyFont="1" applyBorder="1" applyAlignment="1">
      <alignment horizontal="right" vertical="center"/>
    </xf>
    <xf numFmtId="49" fontId="9" fillId="0" borderId="47" xfId="20" applyNumberFormat="1" applyFont="1" applyBorder="1" applyAlignment="1">
      <alignment horizontal="center"/>
    </xf>
    <xf numFmtId="49" fontId="9" fillId="0" borderId="43" xfId="20" applyNumberFormat="1" applyFont="1" applyBorder="1" applyAlignment="1">
      <alignment horizontal="center"/>
    </xf>
    <xf numFmtId="0" fontId="11" fillId="0" borderId="15" xfId="20" applyNumberFormat="1" applyFont="1" applyBorder="1" applyAlignment="1">
      <alignment horizontal="center"/>
    </xf>
    <xf numFmtId="4" fontId="11" fillId="0" borderId="15" xfId="20" applyNumberFormat="1" applyFont="1" applyBorder="1" applyAlignment="1">
      <alignment horizontal="right"/>
    </xf>
    <xf numFmtId="4" fontId="6" fillId="0" borderId="7" xfId="20" applyNumberFormat="1" applyFont="1" applyBorder="1" applyAlignment="1">
      <alignment horizontal="right"/>
    </xf>
    <xf numFmtId="4" fontId="6" fillId="0" borderId="27" xfId="20" applyNumberFormat="1" applyFont="1" applyBorder="1" applyAlignment="1">
      <alignment horizontal="right"/>
    </xf>
    <xf numFmtId="4" fontId="6" fillId="0" borderId="28" xfId="20" applyNumberFormat="1" applyFont="1" applyBorder="1" applyAlignment="1">
      <alignment horizontal="right"/>
    </xf>
    <xf numFmtId="4" fontId="6" fillId="0" borderId="29" xfId="20" applyNumberFormat="1" applyFont="1" applyBorder="1" applyAlignment="1">
      <alignment horizontal="right"/>
    </xf>
    <xf numFmtId="0" fontId="6" fillId="0" borderId="28" xfId="20" applyFont="1" applyFill="1" applyBorder="1" applyAlignment="1">
      <alignment wrapText="1"/>
    </xf>
    <xf numFmtId="49" fontId="6" fillId="0" borderId="35" xfId="20" applyNumberFormat="1" applyFont="1" applyFill="1" applyBorder="1" applyAlignment="1">
      <alignment horizontal="center"/>
    </xf>
    <xf numFmtId="49" fontId="6" fillId="0" borderId="29" xfId="20" applyNumberFormat="1" applyFont="1" applyFill="1" applyBorder="1" applyAlignment="1">
      <alignment horizontal="center"/>
    </xf>
    <xf numFmtId="0" fontId="6" fillId="0" borderId="27" xfId="20" applyNumberFormat="1" applyFont="1" applyFill="1" applyBorder="1" applyAlignment="1">
      <alignment horizontal="center"/>
    </xf>
    <xf numFmtId="0" fontId="6" fillId="0" borderId="28" xfId="20" applyNumberFormat="1" applyFont="1" applyFill="1" applyBorder="1" applyAlignment="1">
      <alignment horizontal="center"/>
    </xf>
    <xf numFmtId="0" fontId="6" fillId="0" borderId="29" xfId="20" applyNumberFormat="1" applyFont="1" applyFill="1" applyBorder="1" applyAlignment="1">
      <alignment horizontal="center"/>
    </xf>
    <xf numFmtId="4" fontId="6" fillId="0" borderId="27" xfId="20" applyNumberFormat="1" applyFont="1" applyFill="1" applyBorder="1" applyAlignment="1">
      <alignment horizontal="right"/>
    </xf>
    <xf numFmtId="4" fontId="6" fillId="0" borderId="29" xfId="20" applyNumberFormat="1" applyFont="1" applyFill="1" applyBorder="1" applyAlignment="1">
      <alignment horizontal="right"/>
    </xf>
    <xf numFmtId="4" fontId="6" fillId="0" borderId="28" xfId="20" applyNumberFormat="1" applyFont="1" applyFill="1" applyBorder="1" applyAlignment="1">
      <alignment horizontal="right"/>
    </xf>
    <xf numFmtId="49" fontId="6" fillId="0" borderId="30" xfId="20" applyNumberFormat="1" applyFont="1" applyFill="1" applyBorder="1" applyAlignment="1">
      <alignment horizontal="center"/>
    </xf>
    <xf numFmtId="49" fontId="6" fillId="0" borderId="31" xfId="20" applyNumberFormat="1" applyFont="1" applyFill="1" applyBorder="1" applyAlignment="1">
      <alignment horizontal="center"/>
    </xf>
    <xf numFmtId="0" fontId="6" fillId="0" borderId="32" xfId="20" applyNumberFormat="1" applyFont="1" applyFill="1" applyBorder="1" applyAlignment="1">
      <alignment horizontal="center"/>
    </xf>
    <xf numFmtId="0" fontId="6" fillId="0" borderId="33" xfId="20" applyNumberFormat="1" applyFont="1" applyFill="1" applyBorder="1" applyAlignment="1">
      <alignment horizontal="center"/>
    </xf>
    <xf numFmtId="0" fontId="6" fillId="0" borderId="31" xfId="20" applyNumberFormat="1" applyFont="1" applyFill="1" applyBorder="1" applyAlignment="1">
      <alignment horizontal="center"/>
    </xf>
    <xf numFmtId="4" fontId="6" fillId="0" borderId="32" xfId="20" applyNumberFormat="1" applyFont="1" applyFill="1" applyBorder="1" applyAlignment="1">
      <alignment horizontal="right"/>
    </xf>
    <xf numFmtId="4" fontId="6" fillId="0" borderId="31" xfId="20" applyNumberFormat="1" applyFont="1" applyFill="1" applyBorder="1" applyAlignment="1">
      <alignment horizontal="right"/>
    </xf>
    <xf numFmtId="4" fontId="6" fillId="0" borderId="33" xfId="20" applyNumberFormat="1" applyFont="1" applyFill="1" applyBorder="1" applyAlignment="1">
      <alignment horizontal="right"/>
    </xf>
    <xf numFmtId="4" fontId="6" fillId="0" borderId="7" xfId="20" applyNumberFormat="1" applyFont="1" applyFill="1" applyBorder="1" applyAlignment="1">
      <alignment horizontal="right"/>
    </xf>
    <xf numFmtId="49" fontId="6" fillId="0" borderId="47" xfId="20" applyNumberFormat="1" applyFont="1" applyBorder="1" applyAlignment="1">
      <alignment horizontal="center"/>
    </xf>
    <xf numFmtId="49" fontId="6" fillId="0" borderId="43" xfId="20" applyNumberFormat="1" applyFont="1" applyBorder="1" applyAlignment="1">
      <alignment horizontal="center"/>
    </xf>
    <xf numFmtId="0" fontId="6" fillId="0" borderId="15" xfId="20" applyNumberFormat="1" applyFont="1" applyBorder="1" applyAlignment="1">
      <alignment horizontal="center"/>
    </xf>
    <xf numFmtId="4" fontId="6" fillId="0" borderId="15" xfId="20" applyNumberFormat="1" applyFont="1" applyBorder="1" applyAlignment="1">
      <alignment horizontal="right"/>
    </xf>
    <xf numFmtId="4" fontId="6" fillId="0" borderId="41" xfId="20" applyNumberFormat="1" applyFont="1" applyBorder="1" applyAlignment="1">
      <alignment horizontal="right"/>
    </xf>
    <xf numFmtId="4" fontId="6" fillId="0" borderId="42" xfId="20" applyNumberFormat="1" applyFont="1" applyBorder="1" applyAlignment="1">
      <alignment horizontal="right"/>
    </xf>
    <xf numFmtId="4" fontId="6" fillId="0" borderId="43" xfId="20" applyNumberFormat="1" applyFont="1" applyBorder="1" applyAlignment="1">
      <alignment horizontal="right"/>
    </xf>
    <xf numFmtId="4" fontId="6" fillId="0" borderId="32" xfId="20" applyNumberFormat="1" applyFont="1" applyBorder="1" applyAlignment="1">
      <alignment horizontal="right"/>
    </xf>
    <xf numFmtId="4" fontId="6" fillId="0" borderId="31" xfId="20" applyNumberFormat="1" applyFont="1" applyBorder="1" applyAlignment="1">
      <alignment horizontal="right"/>
    </xf>
    <xf numFmtId="4" fontId="6" fillId="0" borderId="33" xfId="20" applyNumberFormat="1" applyFont="1" applyBorder="1" applyAlignment="1">
      <alignment horizontal="right"/>
    </xf>
    <xf numFmtId="0" fontId="9" fillId="0" borderId="7" xfId="20" applyFont="1" applyFill="1" applyBorder="1" applyAlignment="1">
      <alignment horizontal="center"/>
    </xf>
    <xf numFmtId="4" fontId="6" fillId="0" borderId="0" xfId="20" applyNumberFormat="1" applyFont="1" applyBorder="1" applyAlignment="1">
      <alignment horizontal="center" vertical="center"/>
    </xf>
    <xf numFmtId="4" fontId="6" fillId="0" borderId="23" xfId="20" applyNumberFormat="1" applyFont="1" applyBorder="1" applyAlignment="1">
      <alignment horizontal="center" vertical="center"/>
    </xf>
    <xf numFmtId="4" fontId="11" fillId="0" borderId="41" xfId="20" applyNumberFormat="1" applyFont="1" applyBorder="1" applyAlignment="1">
      <alignment horizontal="center"/>
    </xf>
    <xf numFmtId="4" fontId="11" fillId="0" borderId="42" xfId="20" applyNumberFormat="1" applyFont="1" applyBorder="1" applyAlignment="1">
      <alignment horizontal="center"/>
    </xf>
    <xf numFmtId="4" fontId="11" fillId="0" borderId="43" xfId="20" applyNumberFormat="1" applyFont="1" applyBorder="1" applyAlignment="1">
      <alignment horizontal="center"/>
    </xf>
    <xf numFmtId="4" fontId="11" fillId="0" borderId="27" xfId="20" applyNumberFormat="1" applyFont="1" applyBorder="1" applyAlignment="1">
      <alignment horizontal="center"/>
    </xf>
    <xf numFmtId="4" fontId="11" fillId="0" borderId="28" xfId="20" applyNumberFormat="1" applyFont="1" applyBorder="1" applyAlignment="1">
      <alignment horizontal="center"/>
    </xf>
    <xf numFmtId="4" fontId="11" fillId="0" borderId="29" xfId="20" applyNumberFormat="1" applyFont="1" applyBorder="1" applyAlignment="1">
      <alignment horizontal="center"/>
    </xf>
    <xf numFmtId="4" fontId="6" fillId="0" borderId="27" xfId="20" applyNumberFormat="1" applyFont="1" applyBorder="1" applyAlignment="1"/>
    <xf numFmtId="4" fontId="6" fillId="0" borderId="28" xfId="20" applyNumberFormat="1" applyFont="1" applyBorder="1" applyAlignment="1"/>
    <xf numFmtId="4" fontId="6" fillId="0" borderId="29" xfId="20" applyNumberFormat="1" applyFont="1" applyBorder="1" applyAlignment="1"/>
    <xf numFmtId="4" fontId="6" fillId="0" borderId="28" xfId="20" applyNumberFormat="1" applyFont="1" applyBorder="1" applyAlignment="1">
      <alignment horizontal="center"/>
    </xf>
    <xf numFmtId="4" fontId="6" fillId="0" borderId="32" xfId="20" applyNumberFormat="1" applyFont="1" applyBorder="1" applyAlignment="1"/>
    <xf numFmtId="4" fontId="6" fillId="0" borderId="33" xfId="20" applyNumberFormat="1" applyFont="1" applyBorder="1" applyAlignment="1"/>
    <xf numFmtId="4" fontId="6" fillId="0" borderId="31" xfId="20" applyNumberFormat="1" applyFont="1" applyBorder="1" applyAlignment="1"/>
    <xf numFmtId="0" fontId="9" fillId="0" borderId="7" xfId="20" applyFont="1" applyBorder="1" applyAlignment="1">
      <alignment horizontal="left"/>
    </xf>
    <xf numFmtId="0" fontId="9" fillId="0" borderId="7" xfId="20" applyFont="1" applyBorder="1" applyAlignment="1">
      <alignment horizontal="left" wrapText="1"/>
    </xf>
    <xf numFmtId="0" fontId="9" fillId="0" borderId="20" xfId="20" applyFont="1" applyBorder="1" applyAlignment="1">
      <alignment horizontal="center" vertical="top" textRotation="255"/>
    </xf>
    <xf numFmtId="0" fontId="9" fillId="0" borderId="21" xfId="20" applyFont="1" applyBorder="1" applyAlignment="1">
      <alignment horizontal="center" vertical="top" textRotation="255"/>
    </xf>
    <xf numFmtId="0" fontId="9" fillId="0" borderId="22" xfId="20" applyFont="1" applyBorder="1" applyAlignment="1">
      <alignment horizontal="center" vertical="top" textRotation="255"/>
    </xf>
    <xf numFmtId="0" fontId="9" fillId="0" borderId="23" xfId="20" applyFont="1" applyBorder="1" applyAlignment="1">
      <alignment horizontal="center" vertical="top" textRotation="255"/>
    </xf>
    <xf numFmtId="0" fontId="9" fillId="0" borderId="24" xfId="20" applyFont="1" applyBorder="1" applyAlignment="1">
      <alignment horizontal="center" vertical="top" textRotation="255"/>
    </xf>
    <xf numFmtId="0" fontId="9" fillId="0" borderId="25" xfId="20" applyFont="1" applyBorder="1" applyAlignment="1">
      <alignment horizontal="center" vertical="top" textRotation="255"/>
    </xf>
    <xf numFmtId="0" fontId="9" fillId="0" borderId="7" xfId="20" applyFont="1" applyBorder="1" applyAlignment="1">
      <alignment horizontal="center" wrapText="1"/>
    </xf>
    <xf numFmtId="0" fontId="9" fillId="0" borderId="7" xfId="20" applyFont="1" applyBorder="1" applyAlignment="1">
      <alignment horizontal="left" vertical="top" wrapText="1"/>
    </xf>
    <xf numFmtId="0" fontId="9" fillId="0" borderId="27" xfId="20" applyFont="1" applyBorder="1" applyAlignment="1">
      <alignment horizontal="left" wrapText="1"/>
    </xf>
    <xf numFmtId="0" fontId="9" fillId="0" borderId="28" xfId="20" applyFont="1" applyBorder="1" applyAlignment="1">
      <alignment horizontal="left" wrapText="1"/>
    </xf>
    <xf numFmtId="0" fontId="9" fillId="0" borderId="29" xfId="20" applyFont="1" applyBorder="1" applyAlignment="1">
      <alignment horizontal="left" wrapText="1"/>
    </xf>
    <xf numFmtId="0" fontId="9" fillId="0" borderId="25" xfId="20" applyFont="1" applyBorder="1" applyAlignment="1">
      <alignment horizontal="center" vertical="center"/>
    </xf>
    <xf numFmtId="0" fontId="9" fillId="0" borderId="27" xfId="20" applyFont="1" applyBorder="1" applyAlignment="1">
      <alignment horizontal="left" vertical="center" wrapText="1"/>
    </xf>
    <xf numFmtId="0" fontId="9" fillId="0" borderId="28" xfId="20" applyFont="1" applyBorder="1" applyAlignment="1">
      <alignment horizontal="left" vertical="center" wrapText="1"/>
    </xf>
    <xf numFmtId="0" fontId="9" fillId="0" borderId="29" xfId="20" applyFont="1" applyBorder="1" applyAlignment="1">
      <alignment horizontal="left" vertical="center" wrapText="1"/>
    </xf>
    <xf numFmtId="0" fontId="9" fillId="0" borderId="20" xfId="20" applyFont="1" applyBorder="1" applyAlignment="1">
      <alignment horizontal="left" wrapText="1"/>
    </xf>
    <xf numFmtId="0" fontId="9" fillId="0" borderId="9" xfId="20" applyFont="1" applyBorder="1" applyAlignment="1">
      <alignment horizontal="left" wrapText="1"/>
    </xf>
    <xf numFmtId="0" fontId="9" fillId="0" borderId="21" xfId="20" applyFont="1" applyBorder="1" applyAlignment="1">
      <alignment horizontal="left" wrapText="1"/>
    </xf>
    <xf numFmtId="0" fontId="9" fillId="0" borderId="24" xfId="20" applyFont="1" applyBorder="1" applyAlignment="1">
      <alignment horizontal="left"/>
    </xf>
    <xf numFmtId="0" fontId="9" fillId="0" borderId="5" xfId="20" applyFont="1" applyBorder="1" applyAlignment="1">
      <alignment horizontal="left"/>
    </xf>
    <xf numFmtId="0" fontId="9" fillId="0" borderId="25" xfId="20" applyFont="1" applyBorder="1" applyAlignment="1">
      <alignment horizontal="left"/>
    </xf>
    <xf numFmtId="0" fontId="17" fillId="0" borderId="24" xfId="20" applyFont="1" applyBorder="1" applyAlignment="1">
      <alignment horizontal="center" vertical="center"/>
    </xf>
    <xf numFmtId="0" fontId="17" fillId="0" borderId="5" xfId="20" applyFont="1" applyBorder="1" applyAlignment="1">
      <alignment horizontal="center" vertical="center"/>
    </xf>
    <xf numFmtId="0" fontId="17" fillId="0" borderId="25" xfId="20" applyFont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/>
    </xf>
    <xf numFmtId="49" fontId="6" fillId="0" borderId="43" xfId="20" applyNumberFormat="1" applyFont="1" applyFill="1" applyBorder="1" applyAlignment="1">
      <alignment horizontal="center"/>
    </xf>
    <xf numFmtId="0" fontId="6" fillId="0" borderId="15" xfId="20" applyNumberFormat="1" applyFont="1" applyFill="1" applyBorder="1" applyAlignment="1">
      <alignment horizontal="center"/>
    </xf>
    <xf numFmtId="4" fontId="6" fillId="0" borderId="15" xfId="20" applyNumberFormat="1" applyFont="1" applyFill="1" applyBorder="1" applyAlignment="1">
      <alignment horizontal="right"/>
    </xf>
    <xf numFmtId="4" fontId="6" fillId="0" borderId="41" xfId="20" applyNumberFormat="1" applyFont="1" applyFill="1" applyBorder="1" applyAlignment="1">
      <alignment horizontal="right"/>
    </xf>
    <xf numFmtId="4" fontId="6" fillId="0" borderId="42" xfId="20" applyNumberFormat="1" applyFont="1" applyFill="1" applyBorder="1" applyAlignment="1">
      <alignment horizontal="right"/>
    </xf>
    <xf numFmtId="4" fontId="6" fillId="0" borderId="43" xfId="20" applyNumberFormat="1" applyFont="1" applyFill="1" applyBorder="1" applyAlignment="1">
      <alignment horizontal="right"/>
    </xf>
    <xf numFmtId="4" fontId="6" fillId="0" borderId="32" xfId="20" applyNumberFormat="1" applyFont="1" applyBorder="1" applyAlignment="1">
      <alignment horizontal="right" vertical="center"/>
    </xf>
    <xf numFmtId="4" fontId="6" fillId="0" borderId="33" xfId="20" applyNumberFormat="1" applyFont="1" applyBorder="1" applyAlignment="1">
      <alignment horizontal="right" vertical="center"/>
    </xf>
    <xf numFmtId="4" fontId="6" fillId="0" borderId="31" xfId="20" applyNumberFormat="1" applyFont="1" applyBorder="1" applyAlignment="1">
      <alignment horizontal="right" vertical="center"/>
    </xf>
    <xf numFmtId="4" fontId="6" fillId="0" borderId="27" xfId="20" applyNumberFormat="1" applyFont="1" applyFill="1" applyBorder="1" applyAlignment="1"/>
    <xf numFmtId="4" fontId="6" fillId="0" borderId="28" xfId="20" applyNumberFormat="1" applyFont="1" applyFill="1" applyBorder="1" applyAlignment="1"/>
    <xf numFmtId="4" fontId="6" fillId="0" borderId="29" xfId="20" applyNumberFormat="1" applyFont="1" applyFill="1" applyBorder="1" applyAlignment="1"/>
    <xf numFmtId="0" fontId="6" fillId="13" borderId="28" xfId="20" applyFont="1" applyFill="1" applyBorder="1" applyAlignment="1">
      <alignment wrapText="1"/>
    </xf>
    <xf numFmtId="49" fontId="6" fillId="13" borderId="35" xfId="20" applyNumberFormat="1" applyFont="1" applyFill="1" applyBorder="1" applyAlignment="1">
      <alignment horizontal="center"/>
    </xf>
    <xf numFmtId="49" fontId="6" fillId="13" borderId="29" xfId="20" applyNumberFormat="1" applyFont="1" applyFill="1" applyBorder="1" applyAlignment="1">
      <alignment horizontal="center"/>
    </xf>
    <xf numFmtId="0" fontId="6" fillId="13" borderId="27" xfId="20" applyNumberFormat="1" applyFont="1" applyFill="1" applyBorder="1" applyAlignment="1">
      <alignment horizontal="center"/>
    </xf>
    <xf numFmtId="0" fontId="6" fillId="13" borderId="28" xfId="20" applyNumberFormat="1" applyFont="1" applyFill="1" applyBorder="1" applyAlignment="1">
      <alignment horizontal="center"/>
    </xf>
    <xf numFmtId="0" fontId="6" fillId="13" borderId="29" xfId="20" applyNumberFormat="1" applyFont="1" applyFill="1" applyBorder="1" applyAlignment="1">
      <alignment horizontal="center"/>
    </xf>
    <xf numFmtId="4" fontId="6" fillId="13" borderId="27" xfId="20" applyNumberFormat="1" applyFont="1" applyFill="1" applyBorder="1" applyAlignment="1">
      <alignment horizontal="center"/>
    </xf>
    <xf numFmtId="4" fontId="6" fillId="13" borderId="29" xfId="20" applyNumberFormat="1" applyFont="1" applyFill="1" applyBorder="1" applyAlignment="1">
      <alignment horizontal="center"/>
    </xf>
    <xf numFmtId="2" fontId="6" fillId="13" borderId="27" xfId="20" applyNumberFormat="1" applyFont="1" applyFill="1" applyBorder="1" applyAlignment="1">
      <alignment horizontal="right"/>
    </xf>
    <xf numFmtId="2" fontId="6" fillId="13" borderId="28" xfId="20" applyNumberFormat="1" applyFont="1" applyFill="1" applyBorder="1" applyAlignment="1">
      <alignment horizontal="right"/>
    </xf>
    <xf numFmtId="2" fontId="6" fillId="13" borderId="29" xfId="20" applyNumberFormat="1" applyFont="1" applyFill="1" applyBorder="1" applyAlignment="1">
      <alignment horizontal="right"/>
    </xf>
    <xf numFmtId="4" fontId="6" fillId="0" borderId="32" xfId="20" applyNumberFormat="1" applyFont="1" applyFill="1" applyBorder="1" applyAlignment="1">
      <alignment horizontal="center"/>
    </xf>
    <xf numFmtId="4" fontId="6" fillId="0" borderId="31" xfId="20" applyNumberFormat="1" applyFont="1" applyFill="1" applyBorder="1" applyAlignment="1">
      <alignment horizontal="center"/>
    </xf>
    <xf numFmtId="2" fontId="6" fillId="0" borderId="32" xfId="20" applyNumberFormat="1" applyFont="1" applyFill="1" applyBorder="1" applyAlignment="1">
      <alignment horizontal="right"/>
    </xf>
    <xf numFmtId="2" fontId="6" fillId="0" borderId="33" xfId="20" applyNumberFormat="1" applyFont="1" applyFill="1" applyBorder="1" applyAlignment="1">
      <alignment horizontal="right"/>
    </xf>
    <xf numFmtId="2" fontId="6" fillId="0" borderId="31" xfId="20" applyNumberFormat="1" applyFont="1" applyFill="1" applyBorder="1" applyAlignment="1">
      <alignment horizontal="right"/>
    </xf>
    <xf numFmtId="0" fontId="11" fillId="0" borderId="41" xfId="20" applyFont="1" applyBorder="1" applyAlignment="1">
      <alignment horizontal="center"/>
    </xf>
    <xf numFmtId="0" fontId="11" fillId="0" borderId="42" xfId="20" applyFont="1" applyBorder="1" applyAlignment="1">
      <alignment horizontal="center"/>
    </xf>
    <xf numFmtId="0" fontId="11" fillId="0" borderId="43" xfId="20" applyFont="1" applyBorder="1" applyAlignment="1">
      <alignment horizontal="center"/>
    </xf>
    <xf numFmtId="165" fontId="11" fillId="0" borderId="27" xfId="20" applyNumberFormat="1" applyFont="1" applyBorder="1" applyAlignment="1">
      <alignment horizontal="center"/>
    </xf>
    <xf numFmtId="0" fontId="11" fillId="0" borderId="28" xfId="20" applyFont="1" applyBorder="1" applyAlignment="1">
      <alignment horizontal="center"/>
    </xf>
    <xf numFmtId="0" fontId="11" fillId="0" borderId="29" xfId="20" applyFont="1" applyBorder="1" applyAlignment="1">
      <alignment horizontal="center"/>
    </xf>
    <xf numFmtId="2" fontId="11" fillId="0" borderId="27" xfId="20" applyNumberFormat="1" applyFont="1" applyBorder="1" applyAlignment="1">
      <alignment horizontal="center"/>
    </xf>
    <xf numFmtId="2" fontId="11" fillId="0" borderId="28" xfId="20" applyNumberFormat="1" applyFont="1" applyBorder="1" applyAlignment="1">
      <alignment horizontal="center"/>
    </xf>
    <xf numFmtId="2" fontId="11" fillId="0" borderId="29" xfId="20" applyNumberFormat="1" applyFont="1" applyBorder="1" applyAlignment="1">
      <alignment horizontal="center"/>
    </xf>
    <xf numFmtId="2" fontId="6" fillId="0" borderId="27" xfId="20" applyNumberFormat="1" applyFont="1" applyBorder="1" applyAlignment="1">
      <alignment horizontal="center"/>
    </xf>
    <xf numFmtId="2" fontId="6" fillId="0" borderId="28" xfId="20" applyNumberFormat="1" applyFont="1" applyBorder="1" applyAlignment="1">
      <alignment horizontal="center"/>
    </xf>
    <xf numFmtId="2" fontId="6" fillId="0" borderId="29" xfId="20" applyNumberFormat="1" applyFont="1" applyBorder="1" applyAlignment="1">
      <alignment horizontal="center"/>
    </xf>
    <xf numFmtId="2" fontId="11" fillId="0" borderId="27" xfId="20" applyNumberFormat="1" applyFont="1" applyBorder="1" applyAlignment="1"/>
    <xf numFmtId="2" fontId="11" fillId="0" borderId="28" xfId="20" applyNumberFormat="1" applyFont="1" applyBorder="1" applyAlignment="1"/>
    <xf numFmtId="2" fontId="11" fillId="0" borderId="29" xfId="20" applyNumberFormat="1" applyFont="1" applyBorder="1" applyAlignment="1"/>
    <xf numFmtId="0" fontId="11" fillId="0" borderId="41" xfId="20" applyFont="1" applyBorder="1" applyAlignment="1">
      <alignment horizontal="right"/>
    </xf>
    <xf numFmtId="0" fontId="11" fillId="0" borderId="42" xfId="20" applyFont="1" applyBorder="1" applyAlignment="1">
      <alignment horizontal="right"/>
    </xf>
    <xf numFmtId="0" fontId="11" fillId="0" borderId="43" xfId="20" applyFont="1" applyBorder="1" applyAlignment="1">
      <alignment horizontal="right"/>
    </xf>
    <xf numFmtId="165" fontId="11" fillId="0" borderId="27" xfId="20" applyNumberFormat="1" applyFont="1" applyBorder="1" applyAlignment="1">
      <alignment horizontal="right"/>
    </xf>
    <xf numFmtId="0" fontId="11" fillId="0" borderId="28" xfId="20" applyFont="1" applyBorder="1" applyAlignment="1">
      <alignment horizontal="right"/>
    </xf>
    <xf numFmtId="0" fontId="11" fillId="0" borderId="29" xfId="20" applyFont="1" applyBorder="1" applyAlignment="1">
      <alignment horizontal="right"/>
    </xf>
    <xf numFmtId="2" fontId="6" fillId="0" borderId="27" xfId="20" applyNumberFormat="1" applyFont="1" applyFill="1" applyBorder="1" applyAlignment="1">
      <alignment horizontal="right"/>
    </xf>
    <xf numFmtId="2" fontId="6" fillId="0" borderId="28" xfId="20" applyNumberFormat="1" applyFont="1" applyFill="1" applyBorder="1" applyAlignment="1">
      <alignment horizontal="right"/>
    </xf>
    <xf numFmtId="2" fontId="6" fillId="0" borderId="29" xfId="20" applyNumberFormat="1" applyFont="1" applyFill="1" applyBorder="1" applyAlignment="1">
      <alignment horizontal="right"/>
    </xf>
    <xf numFmtId="4" fontId="6" fillId="0" borderId="27" xfId="20" applyNumberFormat="1" applyFont="1" applyFill="1" applyBorder="1" applyAlignment="1">
      <alignment horizontal="center"/>
    </xf>
    <xf numFmtId="4" fontId="6" fillId="0" borderId="29" xfId="20" applyNumberFormat="1" applyFont="1" applyFill="1" applyBorder="1" applyAlignment="1">
      <alignment horizontal="center"/>
    </xf>
    <xf numFmtId="4" fontId="3" fillId="0" borderId="0" xfId="20" applyNumberFormat="1" applyFont="1" applyBorder="1" applyAlignment="1">
      <alignment horizontal="center" vertical="center"/>
    </xf>
    <xf numFmtId="4" fontId="3" fillId="0" borderId="23" xfId="20" applyNumberFormat="1" applyFont="1" applyBorder="1" applyAlignment="1">
      <alignment horizontal="center" vertical="center"/>
    </xf>
    <xf numFmtId="0" fontId="6" fillId="0" borderId="28" xfId="20" applyFont="1" applyFill="1" applyBorder="1" applyAlignment="1">
      <alignment horizontal="left" wrapText="1"/>
    </xf>
    <xf numFmtId="0" fontId="6" fillId="0" borderId="5" xfId="20" applyFont="1" applyFill="1" applyBorder="1" applyAlignment="1">
      <alignment wrapText="1"/>
    </xf>
    <xf numFmtId="49" fontId="6" fillId="0" borderId="37" xfId="20" applyNumberFormat="1" applyFont="1" applyFill="1" applyBorder="1" applyAlignment="1">
      <alignment horizontal="center"/>
    </xf>
    <xf numFmtId="49" fontId="6" fillId="0" borderId="38" xfId="20" applyNumberFormat="1" applyFont="1" applyFill="1" applyBorder="1" applyAlignment="1">
      <alignment horizontal="center"/>
    </xf>
    <xf numFmtId="0" fontId="6" fillId="0" borderId="39" xfId="20" applyNumberFormat="1" applyFont="1" applyFill="1" applyBorder="1" applyAlignment="1">
      <alignment horizontal="center"/>
    </xf>
    <xf numFmtId="0" fontId="6" fillId="0" borderId="40" xfId="20" applyNumberFormat="1" applyFont="1" applyFill="1" applyBorder="1" applyAlignment="1">
      <alignment horizontal="center"/>
    </xf>
    <xf numFmtId="0" fontId="6" fillId="0" borderId="38" xfId="20" applyNumberFormat="1" applyFont="1" applyFill="1" applyBorder="1" applyAlignment="1">
      <alignment horizontal="center"/>
    </xf>
    <xf numFmtId="4" fontId="6" fillId="0" borderId="39" xfId="20" applyNumberFormat="1" applyFont="1" applyFill="1" applyBorder="1" applyAlignment="1">
      <alignment horizontal="center"/>
    </xf>
    <xf numFmtId="4" fontId="6" fillId="0" borderId="38" xfId="20" applyNumberFormat="1" applyFont="1" applyFill="1" applyBorder="1" applyAlignment="1">
      <alignment horizontal="center"/>
    </xf>
    <xf numFmtId="0" fontId="6" fillId="0" borderId="39" xfId="20" applyFont="1" applyBorder="1" applyAlignment="1">
      <alignment horizontal="center"/>
    </xf>
    <xf numFmtId="0" fontId="6" fillId="0" borderId="40" xfId="20" applyFont="1" applyBorder="1" applyAlignment="1">
      <alignment horizontal="center"/>
    </xf>
    <xf numFmtId="0" fontId="6" fillId="0" borderId="38" xfId="20" applyFont="1" applyBorder="1" applyAlignment="1">
      <alignment horizontal="center"/>
    </xf>
    <xf numFmtId="0" fontId="6" fillId="0" borderId="27" xfId="20" applyFont="1" applyBorder="1" applyAlignment="1">
      <alignment horizontal="center"/>
    </xf>
    <xf numFmtId="0" fontId="6" fillId="0" borderId="28" xfId="20" applyFont="1" applyBorder="1" applyAlignment="1">
      <alignment horizontal="center"/>
    </xf>
    <xf numFmtId="0" fontId="6" fillId="0" borderId="29" xfId="20" applyFont="1" applyBorder="1" applyAlignment="1">
      <alignment horizontal="center"/>
    </xf>
    <xf numFmtId="0" fontId="6" fillId="0" borderId="32" xfId="20" applyFont="1" applyBorder="1" applyAlignment="1">
      <alignment horizontal="center"/>
    </xf>
    <xf numFmtId="0" fontId="6" fillId="0" borderId="33" xfId="20" applyFont="1" applyBorder="1" applyAlignment="1">
      <alignment horizontal="center"/>
    </xf>
    <xf numFmtId="0" fontId="6" fillId="0" borderId="31" xfId="20" applyFont="1" applyBorder="1" applyAlignment="1">
      <alignment horizontal="center"/>
    </xf>
    <xf numFmtId="4" fontId="6" fillId="0" borderId="20" xfId="20" applyNumberFormat="1" applyFont="1" applyBorder="1" applyAlignment="1">
      <alignment horizontal="center" vertical="center"/>
    </xf>
    <xf numFmtId="4" fontId="6" fillId="0" borderId="9" xfId="20" applyNumberFormat="1" applyFont="1" applyBorder="1" applyAlignment="1">
      <alignment horizontal="center" vertical="center"/>
    </xf>
    <xf numFmtId="4" fontId="6" fillId="0" borderId="21" xfId="20" applyNumberFormat="1" applyFont="1" applyBorder="1" applyAlignment="1">
      <alignment horizontal="center" vertical="center"/>
    </xf>
    <xf numFmtId="4" fontId="6" fillId="0" borderId="24" xfId="20" applyNumberFormat="1" applyFont="1" applyBorder="1" applyAlignment="1">
      <alignment horizontal="center" vertical="center"/>
    </xf>
    <xf numFmtId="4" fontId="6" fillId="0" borderId="5" xfId="20" applyNumberFormat="1" applyFont="1" applyBorder="1" applyAlignment="1">
      <alignment horizontal="center" vertical="center"/>
    </xf>
    <xf numFmtId="4" fontId="6" fillId="0" borderId="25" xfId="20" applyNumberFormat="1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6" fillId="13" borderId="7" xfId="20" applyNumberFormat="1" applyFont="1" applyFill="1" applyBorder="1" applyAlignment="1">
      <alignment horizontal="center"/>
    </xf>
    <xf numFmtId="4" fontId="6" fillId="13" borderId="7" xfId="20" applyNumberFormat="1" applyFont="1" applyFill="1" applyBorder="1" applyAlignment="1">
      <alignment horizontal="right"/>
    </xf>
    <xf numFmtId="4" fontId="11" fillId="13" borderId="7" xfId="20" applyNumberFormat="1" applyFont="1" applyFill="1" applyBorder="1" applyAlignment="1">
      <alignment horizontal="right"/>
    </xf>
    <xf numFmtId="0" fontId="9" fillId="0" borderId="27" xfId="20" applyFont="1" applyFill="1" applyBorder="1" applyAlignment="1">
      <alignment horizontal="center"/>
    </xf>
    <xf numFmtId="0" fontId="9" fillId="0" borderId="28" xfId="20" applyFont="1" applyFill="1" applyBorder="1" applyAlignment="1">
      <alignment horizontal="center"/>
    </xf>
    <xf numFmtId="0" fontId="9" fillId="0" borderId="29" xfId="2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/>
    <xf numFmtId="2" fontId="6" fillId="0" borderId="28" xfId="0" applyNumberFormat="1" applyFont="1" applyFill="1" applyBorder="1" applyAlignment="1"/>
    <xf numFmtId="2" fontId="6" fillId="0" borderId="29" xfId="0" applyNumberFormat="1" applyFont="1" applyFill="1" applyBorder="1" applyAlignment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wrapText="1"/>
    </xf>
    <xf numFmtId="0" fontId="11" fillId="0" borderId="20" xfId="0" applyFont="1" applyBorder="1" applyAlignment="1">
      <alignment horizontal="center" vertical="top" textRotation="255"/>
    </xf>
    <xf numFmtId="0" fontId="11" fillId="0" borderId="21" xfId="0" applyFont="1" applyBorder="1" applyAlignment="1">
      <alignment horizontal="center" vertical="top" textRotation="255"/>
    </xf>
    <xf numFmtId="0" fontId="11" fillId="0" borderId="22" xfId="0" applyFont="1" applyBorder="1" applyAlignment="1">
      <alignment horizontal="center" vertical="top" textRotation="255"/>
    </xf>
    <xf numFmtId="0" fontId="11" fillId="0" borderId="23" xfId="0" applyFont="1" applyBorder="1" applyAlignment="1">
      <alignment horizontal="center" vertical="top" textRotation="255"/>
    </xf>
    <xf numFmtId="0" fontId="11" fillId="0" borderId="24" xfId="0" applyFont="1" applyBorder="1" applyAlignment="1">
      <alignment horizontal="center" vertical="top" textRotation="255"/>
    </xf>
    <xf numFmtId="0" fontId="11" fillId="0" borderId="25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left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4" fontId="6" fillId="0" borderId="7" xfId="0" applyNumberFormat="1" applyFont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49" fontId="6" fillId="0" borderId="3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2" fontId="6" fillId="0" borderId="27" xfId="0" applyNumberFormat="1" applyFont="1" applyBorder="1" applyAlignment="1"/>
    <xf numFmtId="2" fontId="6" fillId="0" borderId="28" xfId="0" applyNumberFormat="1" applyFont="1" applyBorder="1" applyAlignment="1"/>
    <xf numFmtId="2" fontId="6" fillId="0" borderId="29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/>
    <xf numFmtId="2" fontId="6" fillId="0" borderId="33" xfId="0" applyNumberFormat="1" applyFont="1" applyBorder="1" applyAlignment="1"/>
    <xf numFmtId="2" fontId="6" fillId="0" borderId="31" xfId="0" applyNumberFormat="1" applyFont="1" applyBorder="1" applyAlignment="1"/>
    <xf numFmtId="0" fontId="9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4" xfId="20" applyNumberFormat="1" applyFont="1" applyFill="1" applyBorder="1" applyAlignment="1">
      <alignment horizontal="center"/>
    </xf>
    <xf numFmtId="49" fontId="6" fillId="0" borderId="15" xfId="2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2" fontId="11" fillId="0" borderId="41" xfId="0" applyNumberFormat="1" applyFont="1" applyBorder="1" applyAlignment="1"/>
    <xf numFmtId="2" fontId="11" fillId="0" borderId="42" xfId="0" applyNumberFormat="1" applyFont="1" applyBorder="1" applyAlignment="1"/>
    <xf numFmtId="2" fontId="11" fillId="0" borderId="43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27" xfId="0" applyFont="1" applyBorder="1" applyAlignment="1">
      <alignment wrapText="1"/>
    </xf>
    <xf numFmtId="49" fontId="9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2" fontId="11" fillId="0" borderId="27" xfId="0" applyNumberFormat="1" applyFont="1" applyBorder="1" applyAlignment="1"/>
    <xf numFmtId="2" fontId="11" fillId="0" borderId="28" xfId="0" applyNumberFormat="1" applyFont="1" applyBorder="1" applyAlignment="1"/>
    <xf numFmtId="2" fontId="11" fillId="0" borderId="29" xfId="0" applyNumberFormat="1" applyFont="1" applyBorder="1" applyAlignment="1"/>
    <xf numFmtId="0" fontId="6" fillId="0" borderId="28" xfId="0" applyFont="1" applyBorder="1" applyAlignment="1">
      <alignment wrapText="1"/>
    </xf>
    <xf numFmtId="4" fontId="6" fillId="0" borderId="27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28" xfId="0" applyFont="1" applyFill="1" applyBorder="1" applyAlignment="1">
      <alignment wrapText="1"/>
    </xf>
    <xf numFmtId="4" fontId="6" fillId="0" borderId="27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/>
    <xf numFmtId="2" fontId="6" fillId="0" borderId="33" xfId="0" applyNumberFormat="1" applyFont="1" applyFill="1" applyBorder="1" applyAlignment="1"/>
    <xf numFmtId="2" fontId="6" fillId="0" borderId="31" xfId="0" applyNumberFormat="1" applyFont="1" applyFill="1" applyBorder="1" applyAlignment="1"/>
    <xf numFmtId="0" fontId="6" fillId="0" borderId="36" xfId="0" applyFont="1" applyFill="1" applyBorder="1" applyAlignment="1">
      <alignment wrapText="1"/>
    </xf>
    <xf numFmtId="49" fontId="6" fillId="0" borderId="47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6" fillId="0" borderId="26" xfId="20" applyNumberFormat="1" applyFont="1" applyBorder="1" applyAlignment="1">
      <alignment horizontal="center"/>
    </xf>
    <xf numFmtId="0" fontId="6" fillId="0" borderId="5" xfId="20" applyFont="1" applyBorder="1" applyAlignment="1">
      <alignment wrapText="1"/>
    </xf>
    <xf numFmtId="49" fontId="6" fillId="0" borderId="37" xfId="20" applyNumberFormat="1" applyFont="1" applyBorder="1" applyAlignment="1">
      <alignment horizontal="center"/>
    </xf>
    <xf numFmtId="49" fontId="6" fillId="0" borderId="38" xfId="20" applyNumberFormat="1" applyFont="1" applyBorder="1" applyAlignment="1">
      <alignment horizontal="center"/>
    </xf>
    <xf numFmtId="0" fontId="6" fillId="0" borderId="39" xfId="20" applyNumberFormat="1" applyFont="1" applyBorder="1" applyAlignment="1">
      <alignment horizontal="center"/>
    </xf>
    <xf numFmtId="0" fontId="6" fillId="0" borderId="40" xfId="20" applyNumberFormat="1" applyFont="1" applyBorder="1" applyAlignment="1">
      <alignment horizontal="center"/>
    </xf>
    <xf numFmtId="0" fontId="6" fillId="0" borderId="38" xfId="20" applyNumberFormat="1" applyFont="1" applyBorder="1" applyAlignment="1">
      <alignment horizontal="center"/>
    </xf>
    <xf numFmtId="4" fontId="6" fillId="0" borderId="39" xfId="20" applyNumberFormat="1" applyFont="1" applyBorder="1" applyAlignment="1">
      <alignment horizontal="right"/>
    </xf>
    <xf numFmtId="4" fontId="6" fillId="0" borderId="38" xfId="20" applyNumberFormat="1" applyFont="1" applyBorder="1" applyAlignment="1">
      <alignment horizontal="right"/>
    </xf>
    <xf numFmtId="49" fontId="9" fillId="0" borderId="47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11" fillId="0" borderId="41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49" fontId="9" fillId="0" borderId="35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6" fontId="6" fillId="0" borderId="32" xfId="0" applyNumberFormat="1" applyFont="1" applyBorder="1" applyAlignment="1"/>
    <xf numFmtId="166" fontId="6" fillId="0" borderId="33" xfId="0" applyNumberFormat="1" applyFont="1" applyBorder="1" applyAlignment="1"/>
    <xf numFmtId="166" fontId="6" fillId="0" borderId="31" xfId="0" applyNumberFormat="1" applyFont="1" applyBorder="1" applyAlignment="1"/>
    <xf numFmtId="2" fontId="6" fillId="0" borderId="0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/>
    </xf>
    <xf numFmtId="2" fontId="6" fillId="0" borderId="42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165" fontId="11" fillId="0" borderId="27" xfId="0" applyNumberFormat="1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4" fontId="6" fillId="0" borderId="32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41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/>
    </xf>
    <xf numFmtId="4" fontId="11" fillId="0" borderId="43" xfId="0" applyNumberFormat="1" applyFont="1" applyBorder="1" applyAlignment="1">
      <alignment horizontal="right"/>
    </xf>
    <xf numFmtId="2" fontId="6" fillId="0" borderId="32" xfId="0" applyNumberFormat="1" applyFont="1" applyFill="1" applyBorder="1" applyAlignment="1">
      <alignment horizontal="right"/>
    </xf>
    <xf numFmtId="2" fontId="6" fillId="0" borderId="33" xfId="0" applyNumberFormat="1" applyFont="1" applyFill="1" applyBorder="1" applyAlignment="1">
      <alignment horizontal="right"/>
    </xf>
    <xf numFmtId="2" fontId="6" fillId="0" borderId="31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right"/>
    </xf>
    <xf numFmtId="2" fontId="6" fillId="0" borderId="28" xfId="0" applyNumberFormat="1" applyFont="1" applyFill="1" applyBorder="1" applyAlignment="1">
      <alignment horizontal="right"/>
    </xf>
    <xf numFmtId="2" fontId="6" fillId="0" borderId="29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right"/>
    </xf>
    <xf numFmtId="2" fontId="6" fillId="0" borderId="42" xfId="0" applyNumberFormat="1" applyFont="1" applyFill="1" applyBorder="1" applyAlignment="1">
      <alignment horizontal="right"/>
    </xf>
    <xf numFmtId="2" fontId="6" fillId="0" borderId="43" xfId="0" applyNumberFormat="1" applyFont="1" applyFill="1" applyBorder="1" applyAlignment="1">
      <alignment horizontal="right"/>
    </xf>
  </cellXfs>
  <cellStyles count="21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Гиперссылка" xfId="1" builtinId="8"/>
    <cellStyle name="Обычный" xfId="0" builtinId="0"/>
    <cellStyle name="Обычный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blanker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lanker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blanker.r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blanker.ru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blanker.ru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blanker.ru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blanker.ru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blanker.ru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blanker.ru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blanke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lanker.ru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blanker.ru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blanker.ru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blanker.ru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blanker.ru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blanker.ru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blanker.ru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blanker.ru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blanker.ru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blanker.ru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blanker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lanker.ru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blanker.ru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blanker.ru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blanker.ru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blanker.ru/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blanker.ru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blanker.ru/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blanker.ru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blanker.ru/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blanker.ru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blanker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lanker.ru/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blanker.ru/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blanker.ru/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blanker.ru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blanker.ru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blanker.ru/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blanker.ru/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blanker.ru/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blanker.ru/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blanker.ru/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blanker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lanker.ru/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blanker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lanker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lanker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blanker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blank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9"/>
  <sheetViews>
    <sheetView tabSelected="1" view="pageBreakPreview" zoomScale="60" zoomScaleNormal="100" workbookViewId="0">
      <selection activeCell="E11" sqref="E11"/>
    </sheetView>
  </sheetViews>
  <sheetFormatPr defaultRowHeight="15.75" x14ac:dyDescent="0.25"/>
  <cols>
    <col min="1" max="1" width="4.28515625" style="61" customWidth="1"/>
    <col min="2" max="2" width="6.28515625" style="61" customWidth="1"/>
    <col min="3" max="3" width="34.140625" style="61" customWidth="1"/>
    <col min="4" max="4" width="12.7109375" style="61" customWidth="1"/>
    <col min="5" max="5" width="14.140625" style="61" customWidth="1"/>
    <col min="6" max="6" width="12.42578125" style="61" customWidth="1"/>
    <col min="7" max="7" width="11.7109375" style="61" customWidth="1"/>
    <col min="8" max="8" width="10" style="61" customWidth="1"/>
    <col min="9" max="9" width="6.28515625" style="61" customWidth="1"/>
    <col min="10" max="10" width="34.140625" style="61" customWidth="1"/>
    <col min="11" max="11" width="12.7109375" style="61" customWidth="1"/>
    <col min="12" max="12" width="14.140625" style="61" customWidth="1"/>
    <col min="13" max="13" width="12.5703125" style="61" customWidth="1"/>
    <col min="14" max="14" width="11.7109375" style="61" customWidth="1"/>
    <col min="15" max="16384" width="9.140625" style="61"/>
  </cols>
  <sheetData>
    <row r="1" spans="2:14" x14ac:dyDescent="0.25">
      <c r="E1" s="62"/>
      <c r="N1" s="89" t="s">
        <v>262</v>
      </c>
    </row>
    <row r="2" spans="2:14" ht="6" customHeight="1" x14ac:dyDescent="0.25"/>
    <row r="3" spans="2:14" x14ac:dyDescent="0.25">
      <c r="B3" s="110" t="s">
        <v>96</v>
      </c>
      <c r="C3" s="110"/>
      <c r="D3" s="110"/>
      <c r="E3" s="84"/>
      <c r="I3" s="110" t="s">
        <v>97</v>
      </c>
      <c r="J3" s="110"/>
      <c r="K3" s="110"/>
      <c r="L3" s="84"/>
    </row>
    <row r="4" spans="2:14" ht="12.75" customHeight="1" x14ac:dyDescent="0.25"/>
    <row r="5" spans="2:14" ht="15.75" customHeight="1" x14ac:dyDescent="0.25">
      <c r="B5" s="111" t="s">
        <v>98</v>
      </c>
      <c r="C5" s="111" t="s">
        <v>99</v>
      </c>
      <c r="D5" s="113" t="s">
        <v>100</v>
      </c>
      <c r="E5" s="86" t="s">
        <v>101</v>
      </c>
      <c r="F5" s="113" t="s">
        <v>248</v>
      </c>
      <c r="G5" s="107" t="s">
        <v>48</v>
      </c>
      <c r="I5" s="111" t="s">
        <v>98</v>
      </c>
      <c r="J5" s="111" t="s">
        <v>99</v>
      </c>
      <c r="K5" s="111" t="s">
        <v>100</v>
      </c>
      <c r="L5" s="86" t="s">
        <v>101</v>
      </c>
      <c r="M5" s="108" t="s">
        <v>248</v>
      </c>
      <c r="N5" s="107" t="s">
        <v>48</v>
      </c>
    </row>
    <row r="6" spans="2:14" x14ac:dyDescent="0.25">
      <c r="B6" s="112"/>
      <c r="C6" s="112"/>
      <c r="D6" s="114"/>
      <c r="E6" s="85" t="s">
        <v>258</v>
      </c>
      <c r="F6" s="114"/>
      <c r="G6" s="107"/>
      <c r="I6" s="112"/>
      <c r="J6" s="112"/>
      <c r="K6" s="112"/>
      <c r="L6" s="85" t="s">
        <v>258</v>
      </c>
      <c r="M6" s="109"/>
      <c r="N6" s="107"/>
    </row>
    <row r="7" spans="2:14" x14ac:dyDescent="0.25">
      <c r="B7" s="63">
        <v>1</v>
      </c>
      <c r="C7" s="64" t="s">
        <v>147</v>
      </c>
      <c r="D7" s="63">
        <v>100</v>
      </c>
      <c r="E7" s="65"/>
      <c r="F7" s="74">
        <f>'Салат Тазалык'!O33/100</f>
        <v>0</v>
      </c>
      <c r="G7" s="81" t="e">
        <f t="shared" ref="G7:G14" si="0">E7/F7-100%</f>
        <v>#DIV/0!</v>
      </c>
      <c r="H7" s="77"/>
      <c r="I7" s="63">
        <v>1</v>
      </c>
      <c r="J7" s="64" t="s">
        <v>102</v>
      </c>
      <c r="K7" s="63">
        <v>100</v>
      </c>
      <c r="L7" s="65"/>
      <c r="M7" s="75">
        <f>'Салат Столичный'!O33/100</f>
        <v>0</v>
      </c>
      <c r="N7" s="81" t="e">
        <f>L7/M7-100%</f>
        <v>#DIV/0!</v>
      </c>
    </row>
    <row r="8" spans="2:14" x14ac:dyDescent="0.25">
      <c r="B8" s="63">
        <v>2</v>
      </c>
      <c r="C8" s="64" t="s">
        <v>67</v>
      </c>
      <c r="D8" s="63" t="s">
        <v>81</v>
      </c>
      <c r="E8" s="71"/>
      <c r="F8" s="74">
        <f>'Суп Гороховый с мясом'!O33/100</f>
        <v>0</v>
      </c>
      <c r="G8" s="81" t="e">
        <f t="shared" si="0"/>
        <v>#DIV/0!</v>
      </c>
      <c r="H8" s="77"/>
      <c r="I8" s="63">
        <v>2</v>
      </c>
      <c r="J8" s="64" t="s">
        <v>103</v>
      </c>
      <c r="K8" s="63" t="s">
        <v>81</v>
      </c>
      <c r="L8" s="65"/>
      <c r="M8" s="75">
        <f>'Суп-лапша '!O33/100</f>
        <v>0</v>
      </c>
      <c r="N8" s="81" t="e">
        <f t="shared" ref="N8:N14" si="1">L8/M8-100%</f>
        <v>#DIV/0!</v>
      </c>
    </row>
    <row r="9" spans="2:14" x14ac:dyDescent="0.25">
      <c r="B9" s="63">
        <v>3</v>
      </c>
      <c r="C9" s="64" t="s">
        <v>104</v>
      </c>
      <c r="D9" s="63" t="s">
        <v>120</v>
      </c>
      <c r="E9" s="71"/>
      <c r="F9" s="74">
        <f>'Горбуша тушеная'!O39/100</f>
        <v>0</v>
      </c>
      <c r="G9" s="81" t="e">
        <f t="shared" si="0"/>
        <v>#DIV/0!</v>
      </c>
      <c r="H9" s="77"/>
      <c r="I9" s="63">
        <v>3</v>
      </c>
      <c r="J9" s="64" t="s">
        <v>105</v>
      </c>
      <c r="K9" s="63">
        <v>70</v>
      </c>
      <c r="L9" s="65"/>
      <c r="M9" s="75">
        <f>Бифштекс!O33/100</f>
        <v>0</v>
      </c>
      <c r="N9" s="81" t="e">
        <f t="shared" si="1"/>
        <v>#DIV/0!</v>
      </c>
    </row>
    <row r="10" spans="2:14" x14ac:dyDescent="0.25">
      <c r="B10" s="63">
        <v>4</v>
      </c>
      <c r="C10" s="64" t="s">
        <v>106</v>
      </c>
      <c r="D10" s="63">
        <v>150</v>
      </c>
      <c r="E10" s="65"/>
      <c r="F10" s="74">
        <f>'Рис припущенный с овощами'!O35/100</f>
        <v>0</v>
      </c>
      <c r="G10" s="81" t="e">
        <f t="shared" si="0"/>
        <v>#DIV/0!</v>
      </c>
      <c r="H10" s="77"/>
      <c r="I10" s="63">
        <v>4</v>
      </c>
      <c r="J10" s="64" t="s">
        <v>107</v>
      </c>
      <c r="K10" s="63">
        <v>150</v>
      </c>
      <c r="L10" s="65"/>
      <c r="M10" s="75">
        <f>'картоф пюре'!O33/100</f>
        <v>0</v>
      </c>
      <c r="N10" s="81" t="e">
        <f t="shared" si="1"/>
        <v>#DIV/0!</v>
      </c>
    </row>
    <row r="11" spans="2:14" ht="31.5" x14ac:dyDescent="0.25">
      <c r="B11" s="63">
        <v>5</v>
      </c>
      <c r="C11" s="64" t="s">
        <v>108</v>
      </c>
      <c r="D11" s="70">
        <v>75</v>
      </c>
      <c r="E11" s="71"/>
      <c r="F11" s="74">
        <f>'Перепечи с мясокапуст'!O33/100</f>
        <v>0</v>
      </c>
      <c r="G11" s="81" t="e">
        <f t="shared" si="0"/>
        <v>#DIV/0!</v>
      </c>
      <c r="H11" s="77"/>
      <c r="I11" s="63">
        <v>5</v>
      </c>
      <c r="J11" s="64" t="s">
        <v>109</v>
      </c>
      <c r="K11" s="63">
        <v>100</v>
      </c>
      <c r="L11" s="65"/>
      <c r="M11" s="75">
        <f>'Кокрок с яблоками'!O33/100</f>
        <v>0</v>
      </c>
      <c r="N11" s="81" t="e">
        <f t="shared" si="1"/>
        <v>#DIV/0!</v>
      </c>
    </row>
    <row r="12" spans="2:14" x14ac:dyDescent="0.25">
      <c r="B12" s="63">
        <v>6</v>
      </c>
      <c r="C12" s="64" t="s">
        <v>110</v>
      </c>
      <c r="D12" s="63">
        <v>200</v>
      </c>
      <c r="E12" s="65"/>
      <c r="F12" s="74">
        <f>'Напиток лимонный'!O33/100</f>
        <v>0</v>
      </c>
      <c r="G12" s="81" t="e">
        <f t="shared" si="0"/>
        <v>#DIV/0!</v>
      </c>
      <c r="H12" s="77"/>
      <c r="I12" s="63">
        <v>6</v>
      </c>
      <c r="J12" s="64" t="s">
        <v>111</v>
      </c>
      <c r="K12" s="63">
        <v>200</v>
      </c>
      <c r="L12" s="65"/>
      <c r="M12" s="75">
        <f>Кисель!O33/100</f>
        <v>0</v>
      </c>
      <c r="N12" s="81" t="e">
        <f t="shared" si="1"/>
        <v>#DIV/0!</v>
      </c>
    </row>
    <row r="13" spans="2:14" x14ac:dyDescent="0.25">
      <c r="B13" s="63">
        <v>7</v>
      </c>
      <c r="C13" s="64" t="s">
        <v>82</v>
      </c>
      <c r="D13" s="63" t="s">
        <v>112</v>
      </c>
      <c r="E13" s="65"/>
      <c r="F13" s="74">
        <f>Хлеб!O33/100*2</f>
        <v>0</v>
      </c>
      <c r="G13" s="81" t="e">
        <f t="shared" si="0"/>
        <v>#DIV/0!</v>
      </c>
      <c r="H13" s="77"/>
      <c r="I13" s="63">
        <v>7</v>
      </c>
      <c r="J13" s="64" t="s">
        <v>82</v>
      </c>
      <c r="K13" s="63" t="s">
        <v>112</v>
      </c>
      <c r="L13" s="65"/>
      <c r="M13" s="75">
        <f>Хлеб!O33/100*2</f>
        <v>0</v>
      </c>
      <c r="N13" s="81" t="e">
        <f t="shared" si="1"/>
        <v>#DIV/0!</v>
      </c>
    </row>
    <row r="14" spans="2:14" x14ac:dyDescent="0.25">
      <c r="B14" s="115" t="s">
        <v>113</v>
      </c>
      <c r="C14" s="115"/>
      <c r="D14" s="115"/>
      <c r="E14" s="66">
        <f>SUM(E7:E13)</f>
        <v>0</v>
      </c>
      <c r="F14" s="74">
        <f>SUM(F7:F13)</f>
        <v>0</v>
      </c>
      <c r="G14" s="81" t="e">
        <f t="shared" si="0"/>
        <v>#DIV/0!</v>
      </c>
      <c r="H14" s="77"/>
      <c r="I14" s="115" t="s">
        <v>113</v>
      </c>
      <c r="J14" s="115"/>
      <c r="K14" s="115"/>
      <c r="L14" s="66">
        <f>SUM(L7:L13)</f>
        <v>0</v>
      </c>
      <c r="M14" s="75">
        <f>SUM(M7:M13)</f>
        <v>0</v>
      </c>
      <c r="N14" s="81" t="e">
        <f t="shared" si="1"/>
        <v>#DIV/0!</v>
      </c>
    </row>
    <row r="15" spans="2:14" ht="16.5" customHeight="1" x14ac:dyDescent="0.25"/>
    <row r="16" spans="2:14" x14ac:dyDescent="0.25">
      <c r="B16" s="110" t="s">
        <v>114</v>
      </c>
      <c r="C16" s="110"/>
      <c r="D16" s="110"/>
      <c r="E16" s="84"/>
      <c r="I16" s="110" t="s">
        <v>115</v>
      </c>
      <c r="J16" s="110"/>
      <c r="K16" s="110"/>
      <c r="L16" s="84"/>
    </row>
    <row r="17" spans="2:14" ht="12" customHeight="1" x14ac:dyDescent="0.25"/>
    <row r="18" spans="2:14" ht="31.5" customHeight="1" x14ac:dyDescent="0.25">
      <c r="B18" s="111" t="s">
        <v>98</v>
      </c>
      <c r="C18" s="111" t="s">
        <v>99</v>
      </c>
      <c r="D18" s="111" t="s">
        <v>100</v>
      </c>
      <c r="E18" s="86" t="s">
        <v>101</v>
      </c>
      <c r="F18" s="108" t="s">
        <v>248</v>
      </c>
      <c r="G18" s="107" t="s">
        <v>48</v>
      </c>
      <c r="I18" s="111" t="s">
        <v>98</v>
      </c>
      <c r="J18" s="111" t="s">
        <v>99</v>
      </c>
      <c r="K18" s="111" t="s">
        <v>100</v>
      </c>
      <c r="L18" s="86" t="s">
        <v>101</v>
      </c>
      <c r="M18" s="108" t="s">
        <v>248</v>
      </c>
      <c r="N18" s="107" t="s">
        <v>48</v>
      </c>
    </row>
    <row r="19" spans="2:14" x14ac:dyDescent="0.25">
      <c r="B19" s="112"/>
      <c r="C19" s="112"/>
      <c r="D19" s="112"/>
      <c r="E19" s="85" t="s">
        <v>258</v>
      </c>
      <c r="F19" s="109"/>
      <c r="G19" s="107"/>
      <c r="I19" s="112"/>
      <c r="J19" s="112"/>
      <c r="K19" s="112"/>
      <c r="L19" s="85" t="s">
        <v>258</v>
      </c>
      <c r="M19" s="109"/>
      <c r="N19" s="107"/>
    </row>
    <row r="20" spans="2:14" ht="31.5" x14ac:dyDescent="0.25">
      <c r="B20" s="63">
        <v>1</v>
      </c>
      <c r="C20" s="64" t="s">
        <v>146</v>
      </c>
      <c r="D20" s="63">
        <v>100</v>
      </c>
      <c r="E20" s="71"/>
      <c r="F20" s="73">
        <f>'Салат Витаминный'!O33/100</f>
        <v>0</v>
      </c>
      <c r="G20" s="81" t="e">
        <f t="shared" ref="G20:G27" si="2">E20/F20-100%</f>
        <v>#DIV/0!</v>
      </c>
      <c r="H20" s="77"/>
      <c r="I20" s="63">
        <v>1</v>
      </c>
      <c r="J20" s="64" t="s">
        <v>116</v>
      </c>
      <c r="K20" s="63">
        <v>100</v>
      </c>
      <c r="L20" s="65"/>
      <c r="M20" s="75">
        <f>'Сельдь под шубой'!O33/100</f>
        <v>0</v>
      </c>
      <c r="N20" s="81" t="e">
        <f t="shared" ref="N20:N27" si="3">L20/M20-100%</f>
        <v>#DIV/0!</v>
      </c>
    </row>
    <row r="21" spans="2:14" ht="31.5" x14ac:dyDescent="0.25">
      <c r="B21" s="63">
        <v>2</v>
      </c>
      <c r="C21" s="64" t="s">
        <v>117</v>
      </c>
      <c r="D21" s="63" t="s">
        <v>143</v>
      </c>
      <c r="E21" s="65"/>
      <c r="F21" s="73">
        <f>Борщ!O41/100</f>
        <v>0</v>
      </c>
      <c r="G21" s="81" t="e">
        <f t="shared" si="2"/>
        <v>#DIV/0!</v>
      </c>
      <c r="H21" s="77"/>
      <c r="I21" s="63">
        <v>2</v>
      </c>
      <c r="J21" s="64" t="s">
        <v>118</v>
      </c>
      <c r="K21" s="63" t="s">
        <v>81</v>
      </c>
      <c r="L21" s="65"/>
      <c r="M21" s="75">
        <f>'Похлебка по-русски'!O33/100</f>
        <v>0</v>
      </c>
      <c r="N21" s="81" t="e">
        <f t="shared" si="3"/>
        <v>#DIV/0!</v>
      </c>
    </row>
    <row r="22" spans="2:14" x14ac:dyDescent="0.25">
      <c r="B22" s="63">
        <v>3</v>
      </c>
      <c r="C22" s="64" t="s">
        <v>119</v>
      </c>
      <c r="D22" s="63" t="s">
        <v>120</v>
      </c>
      <c r="E22" s="65"/>
      <c r="F22" s="73">
        <f>'Печень по-строгановски'!O28/100</f>
        <v>0</v>
      </c>
      <c r="G22" s="81" t="e">
        <f t="shared" si="2"/>
        <v>#DIV/0!</v>
      </c>
      <c r="H22" s="77"/>
      <c r="I22" s="63">
        <v>3</v>
      </c>
      <c r="J22" s="64" t="s">
        <v>153</v>
      </c>
      <c r="K22" s="63" t="s">
        <v>120</v>
      </c>
      <c r="L22" s="65"/>
      <c r="M22" s="75">
        <f>'Гуляш из говядины'!O33/100</f>
        <v>0</v>
      </c>
      <c r="N22" s="81" t="e">
        <f t="shared" si="3"/>
        <v>#DIV/0!</v>
      </c>
    </row>
    <row r="23" spans="2:14" x14ac:dyDescent="0.25">
      <c r="B23" s="63">
        <v>4</v>
      </c>
      <c r="C23" s="64" t="s">
        <v>121</v>
      </c>
      <c r="D23" s="63">
        <v>125</v>
      </c>
      <c r="E23" s="65"/>
      <c r="F23" s="73">
        <f>'Макароны с сыром'!O33/100</f>
        <v>0</v>
      </c>
      <c r="G23" s="81" t="e">
        <f t="shared" si="2"/>
        <v>#DIV/0!</v>
      </c>
      <c r="H23" s="77"/>
      <c r="I23" s="63">
        <v>4</v>
      </c>
      <c r="J23" s="64" t="s">
        <v>122</v>
      </c>
      <c r="K23" s="63">
        <v>150</v>
      </c>
      <c r="L23" s="65"/>
      <c r="M23" s="75">
        <f>'Гороховое пюре'!O33/100</f>
        <v>0</v>
      </c>
      <c r="N23" s="81" t="e">
        <f t="shared" si="3"/>
        <v>#DIV/0!</v>
      </c>
    </row>
    <row r="24" spans="2:14" x14ac:dyDescent="0.25">
      <c r="B24" s="63">
        <v>5</v>
      </c>
      <c r="C24" s="64" t="s">
        <v>123</v>
      </c>
      <c r="D24" s="67">
        <v>60</v>
      </c>
      <c r="E24" s="65"/>
      <c r="F24" s="73">
        <f>'Пирожок зел.лук+яйцо'!O33/100</f>
        <v>0</v>
      </c>
      <c r="G24" s="81" t="e">
        <f t="shared" si="2"/>
        <v>#DIV/0!</v>
      </c>
      <c r="H24" s="77"/>
      <c r="I24" s="63">
        <v>5</v>
      </c>
      <c r="J24" s="64" t="s">
        <v>142</v>
      </c>
      <c r="K24" s="63">
        <v>100</v>
      </c>
      <c r="L24" s="65"/>
      <c r="M24" s="75">
        <f>'Коржик с маком'!O33/100</f>
        <v>0</v>
      </c>
      <c r="N24" s="81" t="e">
        <f t="shared" si="3"/>
        <v>#DIV/0!</v>
      </c>
    </row>
    <row r="25" spans="2:14" x14ac:dyDescent="0.25">
      <c r="B25" s="63">
        <v>6</v>
      </c>
      <c r="C25" s="64" t="s">
        <v>124</v>
      </c>
      <c r="D25" s="63" t="s">
        <v>125</v>
      </c>
      <c r="E25" s="65"/>
      <c r="F25" s="73">
        <f>'Чай с сахаром с лимоном'!O33/100</f>
        <v>0</v>
      </c>
      <c r="G25" s="81" t="e">
        <f t="shared" si="2"/>
        <v>#DIV/0!</v>
      </c>
      <c r="H25" s="77"/>
      <c r="I25" s="63">
        <v>6</v>
      </c>
      <c r="J25" s="64" t="s">
        <v>126</v>
      </c>
      <c r="K25" s="63" t="s">
        <v>138</v>
      </c>
      <c r="L25" s="65"/>
      <c r="M25" s="75">
        <f>'Чай с сахаром'!O33/100</f>
        <v>0</v>
      </c>
      <c r="N25" s="81" t="e">
        <f t="shared" si="3"/>
        <v>#DIV/0!</v>
      </c>
    </row>
    <row r="26" spans="2:14" x14ac:dyDescent="0.25">
      <c r="B26" s="63">
        <v>7</v>
      </c>
      <c r="C26" s="64" t="s">
        <v>82</v>
      </c>
      <c r="D26" s="63" t="s">
        <v>112</v>
      </c>
      <c r="E26" s="65"/>
      <c r="F26" s="73">
        <f>Хлеб!O33*2/100</f>
        <v>0</v>
      </c>
      <c r="G26" s="81" t="e">
        <f t="shared" si="2"/>
        <v>#DIV/0!</v>
      </c>
      <c r="H26" s="77"/>
      <c r="I26" s="63">
        <v>7</v>
      </c>
      <c r="J26" s="64" t="s">
        <v>82</v>
      </c>
      <c r="K26" s="63" t="s">
        <v>112</v>
      </c>
      <c r="L26" s="65"/>
      <c r="M26" s="75">
        <f>Хлеб!O33/100*2</f>
        <v>0</v>
      </c>
      <c r="N26" s="81" t="e">
        <f t="shared" si="3"/>
        <v>#DIV/0!</v>
      </c>
    </row>
    <row r="27" spans="2:14" x14ac:dyDescent="0.25">
      <c r="B27" s="115" t="s">
        <v>113</v>
      </c>
      <c r="C27" s="115"/>
      <c r="D27" s="115"/>
      <c r="E27" s="66">
        <f>SUM(E20:E26)</f>
        <v>0</v>
      </c>
      <c r="F27" s="73">
        <f>SUM(F20:F26)</f>
        <v>0</v>
      </c>
      <c r="G27" s="81" t="e">
        <f t="shared" si="2"/>
        <v>#DIV/0!</v>
      </c>
      <c r="H27" s="77"/>
      <c r="I27" s="115" t="s">
        <v>113</v>
      </c>
      <c r="J27" s="115"/>
      <c r="K27" s="115"/>
      <c r="L27" s="66">
        <f>SUM(L20:L26)</f>
        <v>0</v>
      </c>
      <c r="M27" s="75">
        <f>SUM(M20:M26)</f>
        <v>0</v>
      </c>
      <c r="N27" s="81" t="e">
        <f t="shared" si="3"/>
        <v>#DIV/0!</v>
      </c>
    </row>
    <row r="28" spans="2:14" ht="15" customHeight="1" x14ac:dyDescent="0.25">
      <c r="B28" s="68"/>
    </row>
    <row r="29" spans="2:14" x14ac:dyDescent="0.25">
      <c r="B29" s="110" t="s">
        <v>127</v>
      </c>
      <c r="C29" s="110"/>
      <c r="D29" s="110"/>
      <c r="E29" s="84"/>
      <c r="I29" s="110" t="s">
        <v>128</v>
      </c>
      <c r="J29" s="110"/>
      <c r="K29" s="110"/>
      <c r="L29" s="84"/>
    </row>
    <row r="30" spans="2:14" ht="12" customHeight="1" x14ac:dyDescent="0.25"/>
    <row r="31" spans="2:14" ht="31.5" customHeight="1" x14ac:dyDescent="0.25">
      <c r="B31" s="111" t="s">
        <v>98</v>
      </c>
      <c r="C31" s="111" t="s">
        <v>99</v>
      </c>
      <c r="D31" s="111" t="s">
        <v>100</v>
      </c>
      <c r="E31" s="86" t="s">
        <v>101</v>
      </c>
      <c r="F31" s="108" t="s">
        <v>248</v>
      </c>
      <c r="G31" s="107" t="s">
        <v>48</v>
      </c>
      <c r="I31" s="111" t="s">
        <v>98</v>
      </c>
      <c r="J31" s="111" t="s">
        <v>99</v>
      </c>
      <c r="K31" s="111" t="s">
        <v>100</v>
      </c>
      <c r="L31" s="86" t="s">
        <v>101</v>
      </c>
      <c r="M31" s="108" t="s">
        <v>248</v>
      </c>
      <c r="N31" s="107" t="s">
        <v>48</v>
      </c>
    </row>
    <row r="32" spans="2:14" x14ac:dyDescent="0.25">
      <c r="B32" s="112"/>
      <c r="C32" s="112"/>
      <c r="D32" s="112"/>
      <c r="E32" s="85" t="s">
        <v>258</v>
      </c>
      <c r="F32" s="109"/>
      <c r="G32" s="107"/>
      <c r="I32" s="112"/>
      <c r="J32" s="112"/>
      <c r="K32" s="112"/>
      <c r="L32" s="85" t="s">
        <v>258</v>
      </c>
      <c r="M32" s="109"/>
      <c r="N32" s="107"/>
    </row>
    <row r="33" spans="2:14" x14ac:dyDescent="0.25">
      <c r="B33" s="63">
        <v>1</v>
      </c>
      <c r="C33" s="64" t="s">
        <v>129</v>
      </c>
      <c r="D33" s="63">
        <v>100</v>
      </c>
      <c r="E33" s="65"/>
      <c r="F33" s="75">
        <f>'Салат Мимоза'!O32/100</f>
        <v>0</v>
      </c>
      <c r="G33" s="81" t="e">
        <f t="shared" ref="G33:G40" si="4">E33/F33-100%</f>
        <v>#DIV/0!</v>
      </c>
      <c r="H33" s="77"/>
      <c r="I33" s="63">
        <v>1</v>
      </c>
      <c r="J33" s="64" t="s">
        <v>145</v>
      </c>
      <c r="K33" s="67">
        <v>100</v>
      </c>
      <c r="L33" s="65"/>
      <c r="M33" s="75">
        <f>'Салат греческий'!O34/100</f>
        <v>0</v>
      </c>
      <c r="N33" s="81" t="e">
        <f t="shared" ref="N33:N40" si="5">L33/M33-100%</f>
        <v>#DIV/0!</v>
      </c>
    </row>
    <row r="34" spans="2:14" ht="31.5" x14ac:dyDescent="0.25">
      <c r="B34" s="63">
        <v>2</v>
      </c>
      <c r="C34" s="64" t="s">
        <v>144</v>
      </c>
      <c r="D34" s="63" t="s">
        <v>143</v>
      </c>
      <c r="E34" s="65"/>
      <c r="F34" s="75">
        <f>Рассольник!O35/100</f>
        <v>0</v>
      </c>
      <c r="G34" s="81" t="e">
        <f t="shared" si="4"/>
        <v>#DIV/0!</v>
      </c>
      <c r="H34" s="77"/>
      <c r="I34" s="63">
        <v>2</v>
      </c>
      <c r="J34" s="64" t="s">
        <v>130</v>
      </c>
      <c r="K34" s="67" t="s">
        <v>143</v>
      </c>
      <c r="L34" s="65"/>
      <c r="M34" s="75">
        <f>'Щи из св.капусты'!O33/100</f>
        <v>0</v>
      </c>
      <c r="N34" s="81" t="e">
        <f t="shared" si="5"/>
        <v>#DIV/0!</v>
      </c>
    </row>
    <row r="35" spans="2:14" ht="31.5" x14ac:dyDescent="0.25">
      <c r="B35" s="63">
        <v>3</v>
      </c>
      <c r="C35" s="64" t="s">
        <v>131</v>
      </c>
      <c r="D35" s="63">
        <v>100</v>
      </c>
      <c r="E35" s="71"/>
      <c r="F35" s="75">
        <f>'Куриная грудка'!O35/100</f>
        <v>0</v>
      </c>
      <c r="G35" s="81" t="e">
        <f t="shared" si="4"/>
        <v>#DIV/0!</v>
      </c>
      <c r="H35" s="77"/>
      <c r="I35" s="63">
        <v>3</v>
      </c>
      <c r="J35" s="64" t="s">
        <v>9</v>
      </c>
      <c r="K35" s="67">
        <v>75</v>
      </c>
      <c r="L35" s="65"/>
      <c r="M35" s="75">
        <f>'Говядина отварная'!O34/100</f>
        <v>0</v>
      </c>
      <c r="N35" s="81" t="e">
        <f t="shared" si="5"/>
        <v>#DIV/0!</v>
      </c>
    </row>
    <row r="36" spans="2:14" x14ac:dyDescent="0.25">
      <c r="B36" s="63">
        <v>4</v>
      </c>
      <c r="C36" s="64" t="s">
        <v>132</v>
      </c>
      <c r="D36" s="63">
        <v>150</v>
      </c>
      <c r="E36" s="71"/>
      <c r="F36" s="75">
        <f>'Рагу овощное'!O35/100</f>
        <v>0</v>
      </c>
      <c r="G36" s="81" t="e">
        <f t="shared" si="4"/>
        <v>#DIV/0!</v>
      </c>
      <c r="H36" s="77"/>
      <c r="I36" s="63">
        <v>4</v>
      </c>
      <c r="J36" s="64" t="s">
        <v>133</v>
      </c>
      <c r="K36" s="67">
        <v>150</v>
      </c>
      <c r="L36" s="72"/>
      <c r="M36" s="75">
        <f>'Цв.капуста с брокколи'!O35/100</f>
        <v>0</v>
      </c>
      <c r="N36" s="81" t="e">
        <f t="shared" si="5"/>
        <v>#DIV/0!</v>
      </c>
    </row>
    <row r="37" spans="2:14" x14ac:dyDescent="0.25">
      <c r="B37" s="63">
        <v>5</v>
      </c>
      <c r="C37" s="64" t="s">
        <v>134</v>
      </c>
      <c r="D37" s="63">
        <v>100</v>
      </c>
      <c r="E37" s="65"/>
      <c r="F37" s="75">
        <f>'Шанежка с творогом'!O33/100</f>
        <v>0</v>
      </c>
      <c r="G37" s="81" t="e">
        <f t="shared" si="4"/>
        <v>#DIV/0!</v>
      </c>
      <c r="H37" s="77"/>
      <c r="I37" s="63">
        <v>5</v>
      </c>
      <c r="J37" s="64" t="s">
        <v>135</v>
      </c>
      <c r="K37" s="67">
        <v>100</v>
      </c>
      <c r="L37" s="65"/>
      <c r="M37" s="75">
        <f>'Шанежка с картофелем'!O33/100</f>
        <v>0</v>
      </c>
      <c r="N37" s="81" t="e">
        <f t="shared" si="5"/>
        <v>#DIV/0!</v>
      </c>
    </row>
    <row r="38" spans="2:14" x14ac:dyDescent="0.25">
      <c r="B38" s="63">
        <v>6</v>
      </c>
      <c r="C38" s="64" t="s">
        <v>136</v>
      </c>
      <c r="D38" s="63">
        <v>200</v>
      </c>
      <c r="E38" s="72"/>
      <c r="F38" s="75">
        <f>Сок!O33/100</f>
        <v>0</v>
      </c>
      <c r="G38" s="81" t="e">
        <f t="shared" si="4"/>
        <v>#DIV/0!</v>
      </c>
      <c r="H38" s="77"/>
      <c r="I38" s="63">
        <v>6</v>
      </c>
      <c r="J38" s="64" t="s">
        <v>137</v>
      </c>
      <c r="K38" s="67">
        <v>200</v>
      </c>
      <c r="L38" s="65"/>
      <c r="M38" s="75">
        <f>Компот!O33/100</f>
        <v>0</v>
      </c>
      <c r="N38" s="81" t="e">
        <f t="shared" si="5"/>
        <v>#DIV/0!</v>
      </c>
    </row>
    <row r="39" spans="2:14" x14ac:dyDescent="0.25">
      <c r="B39" s="63">
        <v>7</v>
      </c>
      <c r="C39" s="64" t="s">
        <v>82</v>
      </c>
      <c r="D39" s="63" t="s">
        <v>112</v>
      </c>
      <c r="E39" s="65"/>
      <c r="F39" s="75">
        <f>Хлеб!O33/100*2</f>
        <v>0</v>
      </c>
      <c r="G39" s="81" t="e">
        <f t="shared" si="4"/>
        <v>#DIV/0!</v>
      </c>
      <c r="H39" s="77"/>
      <c r="I39" s="63">
        <v>7</v>
      </c>
      <c r="J39" s="64" t="s">
        <v>82</v>
      </c>
      <c r="K39" s="65" t="s">
        <v>112</v>
      </c>
      <c r="L39" s="65"/>
      <c r="M39" s="75">
        <f>Хлеб!O33/100*2</f>
        <v>0</v>
      </c>
      <c r="N39" s="81" t="e">
        <f t="shared" si="5"/>
        <v>#DIV/0!</v>
      </c>
    </row>
    <row r="40" spans="2:14" x14ac:dyDescent="0.25">
      <c r="B40" s="115" t="s">
        <v>113</v>
      </c>
      <c r="C40" s="115"/>
      <c r="D40" s="115"/>
      <c r="E40" s="66">
        <f>SUM(E33:E39)</f>
        <v>0</v>
      </c>
      <c r="F40" s="75">
        <f>SUM(F33:F39)</f>
        <v>0</v>
      </c>
      <c r="G40" s="81" t="e">
        <f t="shared" si="4"/>
        <v>#DIV/0!</v>
      </c>
      <c r="H40" s="77"/>
      <c r="I40" s="115" t="s">
        <v>113</v>
      </c>
      <c r="J40" s="115"/>
      <c r="K40" s="115"/>
      <c r="L40" s="66">
        <f>SUM(L33:L39)</f>
        <v>0</v>
      </c>
      <c r="M40" s="75">
        <f>SUM(M33:M39)</f>
        <v>0</v>
      </c>
      <c r="N40" s="81" t="e">
        <f t="shared" si="5"/>
        <v>#DIV/0!</v>
      </c>
    </row>
    <row r="42" spans="2:14" x14ac:dyDescent="0.25">
      <c r="E42" s="84"/>
      <c r="L42" s="84"/>
    </row>
    <row r="45" spans="2:14" x14ac:dyDescent="0.25">
      <c r="E45" s="69"/>
    </row>
    <row r="46" spans="2:14" x14ac:dyDescent="0.25">
      <c r="E46" s="80"/>
      <c r="F46" s="82"/>
    </row>
    <row r="47" spans="2:14" x14ac:dyDescent="0.25">
      <c r="F47" s="69"/>
    </row>
    <row r="48" spans="2:14" x14ac:dyDescent="0.25">
      <c r="E48" s="69"/>
    </row>
    <row r="49" spans="5:6" x14ac:dyDescent="0.25">
      <c r="E49" s="80"/>
      <c r="F49" s="82"/>
    </row>
  </sheetData>
  <mergeCells count="42">
    <mergeCell ref="B40:D40"/>
    <mergeCell ref="I40:K40"/>
    <mergeCell ref="B31:B32"/>
    <mergeCell ref="C31:C32"/>
    <mergeCell ref="D31:D32"/>
    <mergeCell ref="I31:I32"/>
    <mergeCell ref="J31:J32"/>
    <mergeCell ref="F31:F32"/>
    <mergeCell ref="B27:D27"/>
    <mergeCell ref="I27:K27"/>
    <mergeCell ref="B29:D29"/>
    <mergeCell ref="I29:K29"/>
    <mergeCell ref="K31:K32"/>
    <mergeCell ref="B14:D14"/>
    <mergeCell ref="I14:K14"/>
    <mergeCell ref="B16:D16"/>
    <mergeCell ref="I16:K16"/>
    <mergeCell ref="B18:B19"/>
    <mergeCell ref="C18:C19"/>
    <mergeCell ref="D18:D19"/>
    <mergeCell ref="I18:I19"/>
    <mergeCell ref="J18:J19"/>
    <mergeCell ref="K18:K19"/>
    <mergeCell ref="F18:F19"/>
    <mergeCell ref="G18:G19"/>
    <mergeCell ref="B3:D3"/>
    <mergeCell ref="I3:K3"/>
    <mergeCell ref="B5:B6"/>
    <mergeCell ref="C5:C6"/>
    <mergeCell ref="D5:D6"/>
    <mergeCell ref="I5:I6"/>
    <mergeCell ref="J5:J6"/>
    <mergeCell ref="K5:K6"/>
    <mergeCell ref="G5:G6"/>
    <mergeCell ref="F5:F6"/>
    <mergeCell ref="N18:N19"/>
    <mergeCell ref="N5:N6"/>
    <mergeCell ref="N31:N32"/>
    <mergeCell ref="G31:G32"/>
    <mergeCell ref="M18:M19"/>
    <mergeCell ref="M31:M32"/>
    <mergeCell ref="M5:M6"/>
  </mergeCells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R30" sqref="R30:T30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228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229</v>
      </c>
      <c r="D22" s="288"/>
      <c r="E22" s="288"/>
      <c r="F22" s="288"/>
      <c r="G22" s="288"/>
      <c r="H22" s="294" t="s">
        <v>35</v>
      </c>
      <c r="I22" s="295"/>
      <c r="J22" s="296">
        <v>7.5</v>
      </c>
      <c r="K22" s="297"/>
      <c r="L22" s="298"/>
      <c r="M22" s="299"/>
      <c r="N22" s="300"/>
      <c r="O22" s="388">
        <f t="shared" ref="O22:O25" si="0">J22*M22</f>
        <v>0</v>
      </c>
      <c r="P22" s="389"/>
      <c r="Q22" s="390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66</v>
      </c>
      <c r="D23" s="288"/>
      <c r="E23" s="288"/>
      <c r="F23" s="288"/>
      <c r="G23" s="288"/>
      <c r="H23" s="284" t="s">
        <v>35</v>
      </c>
      <c r="I23" s="285"/>
      <c r="J23" s="289">
        <v>12.5</v>
      </c>
      <c r="K23" s="290"/>
      <c r="L23" s="291"/>
      <c r="M23" s="292"/>
      <c r="N23" s="293"/>
      <c r="O23" s="384">
        <f t="shared" si="0"/>
        <v>0</v>
      </c>
      <c r="P23" s="385"/>
      <c r="Q23" s="38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39</v>
      </c>
      <c r="D24" s="288"/>
      <c r="E24" s="288"/>
      <c r="F24" s="288"/>
      <c r="G24" s="288"/>
      <c r="H24" s="284" t="s">
        <v>35</v>
      </c>
      <c r="I24" s="285"/>
      <c r="J24" s="289">
        <v>0.14000000000000001</v>
      </c>
      <c r="K24" s="290"/>
      <c r="L24" s="291"/>
      <c r="M24" s="292"/>
      <c r="N24" s="293"/>
      <c r="O24" s="384">
        <f t="shared" si="0"/>
        <v>0</v>
      </c>
      <c r="P24" s="385"/>
      <c r="Q24" s="38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8" t="s">
        <v>39</v>
      </c>
      <c r="D25" s="288"/>
      <c r="E25" s="288"/>
      <c r="F25" s="288"/>
      <c r="G25" s="288"/>
      <c r="H25" s="284" t="s">
        <v>35</v>
      </c>
      <c r="I25" s="285"/>
      <c r="J25" s="286">
        <v>0.14000000000000001</v>
      </c>
      <c r="K25" s="286"/>
      <c r="L25" s="286"/>
      <c r="M25" s="287"/>
      <c r="N25" s="287"/>
      <c r="O25" s="384">
        <f t="shared" si="0"/>
        <v>0</v>
      </c>
      <c r="P25" s="385"/>
      <c r="Q25" s="38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284"/>
      <c r="I26" s="285"/>
      <c r="J26" s="286"/>
      <c r="K26" s="286"/>
      <c r="L26" s="286"/>
      <c r="M26" s="287"/>
      <c r="N26" s="287"/>
      <c r="O26" s="292"/>
      <c r="P26" s="387"/>
      <c r="Q26" s="293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0"/>
      <c r="I27" s="191"/>
      <c r="J27" s="200"/>
      <c r="K27" s="200"/>
      <c r="L27" s="200"/>
      <c r="M27" s="277"/>
      <c r="N27" s="277"/>
      <c r="O27" s="381"/>
      <c r="P27" s="382"/>
      <c r="Q27" s="383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0"/>
      <c r="I28" s="191"/>
      <c r="J28" s="200"/>
      <c r="K28" s="200"/>
      <c r="L28" s="200"/>
      <c r="M28" s="277"/>
      <c r="N28" s="277"/>
      <c r="O28" s="381"/>
      <c r="P28" s="382"/>
      <c r="Q28" s="383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81"/>
      <c r="P29" s="382"/>
      <c r="Q29" s="383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81"/>
      <c r="P30" s="382"/>
      <c r="Q30" s="383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81"/>
      <c r="P31" s="382"/>
      <c r="Q31" s="383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78"/>
      <c r="P32" s="379"/>
      <c r="Q32" s="380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76">
        <f>SUM(O22:Q32)</f>
        <v>0</v>
      </c>
      <c r="P33" s="376"/>
      <c r="Q33" s="377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view="pageBreakPreview" topLeftCell="A4" zoomScaleNormal="100" workbookViewId="0">
      <selection activeCell="AC28" sqref="AC28:AD28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6.140625" style="33" customWidth="1"/>
    <col min="15" max="15" width="0.7109375" style="33" customWidth="1"/>
    <col min="16" max="16" width="3.5703125" style="33" customWidth="1"/>
    <col min="17" max="17" width="3.285156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104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223</v>
      </c>
      <c r="D22" s="288"/>
      <c r="E22" s="288"/>
      <c r="F22" s="288"/>
      <c r="G22" s="288"/>
      <c r="H22" s="294" t="s">
        <v>35</v>
      </c>
      <c r="I22" s="295"/>
      <c r="J22" s="296">
        <v>13.01</v>
      </c>
      <c r="K22" s="297"/>
      <c r="L22" s="298"/>
      <c r="M22" s="372"/>
      <c r="N22" s="373"/>
      <c r="O22" s="372">
        <f t="shared" ref="O22:O38" si="0"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84</v>
      </c>
      <c r="D23" s="288"/>
      <c r="E23" s="288"/>
      <c r="F23" s="288"/>
      <c r="G23" s="288"/>
      <c r="H23" s="284" t="s">
        <v>35</v>
      </c>
      <c r="I23" s="285"/>
      <c r="J23" s="289">
        <v>0.5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193</v>
      </c>
      <c r="D24" s="288"/>
      <c r="E24" s="288"/>
      <c r="F24" s="288"/>
      <c r="G24" s="288"/>
      <c r="H24" s="284" t="s">
        <v>35</v>
      </c>
      <c r="I24" s="285"/>
      <c r="J24" s="289">
        <v>0.5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66</v>
      </c>
      <c r="D25" s="282"/>
      <c r="E25" s="282"/>
      <c r="F25" s="282"/>
      <c r="G25" s="283"/>
      <c r="H25" s="284" t="s">
        <v>35</v>
      </c>
      <c r="I25" s="285"/>
      <c r="J25" s="286">
        <v>27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320" t="s">
        <v>42</v>
      </c>
      <c r="B26" s="320"/>
      <c r="C26" s="317" t="s">
        <v>37</v>
      </c>
      <c r="D26" s="317"/>
      <c r="E26" s="317"/>
      <c r="F26" s="317"/>
      <c r="G26" s="318"/>
      <c r="H26" s="348" t="s">
        <v>35</v>
      </c>
      <c r="I26" s="349"/>
      <c r="J26" s="321">
        <v>3.4</v>
      </c>
      <c r="K26" s="321"/>
      <c r="L26" s="321"/>
      <c r="M26" s="364"/>
      <c r="N26" s="364"/>
      <c r="O26" s="353">
        <f t="shared" si="0"/>
        <v>0</v>
      </c>
      <c r="P26" s="355"/>
      <c r="Q26" s="354"/>
      <c r="R26" s="375"/>
      <c r="S26" s="375"/>
      <c r="T26" s="375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320" t="s">
        <v>44</v>
      </c>
      <c r="B27" s="320"/>
      <c r="C27" s="317" t="s">
        <v>224</v>
      </c>
      <c r="D27" s="317"/>
      <c r="E27" s="317"/>
      <c r="F27" s="317"/>
      <c r="G27" s="318"/>
      <c r="H27" s="348" t="s">
        <v>35</v>
      </c>
      <c r="I27" s="349"/>
      <c r="J27" s="321">
        <v>0.3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375"/>
      <c r="S27" s="375"/>
      <c r="T27" s="375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320" t="s">
        <v>44</v>
      </c>
      <c r="B28" s="320"/>
      <c r="C28" s="317" t="s">
        <v>39</v>
      </c>
      <c r="D28" s="317"/>
      <c r="E28" s="317"/>
      <c r="F28" s="317"/>
      <c r="G28" s="318"/>
      <c r="H28" s="348" t="s">
        <v>35</v>
      </c>
      <c r="I28" s="349"/>
      <c r="J28" s="321">
        <v>1.5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375"/>
      <c r="S28" s="375"/>
      <c r="T28" s="375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320" t="s">
        <v>60</v>
      </c>
      <c r="B29" s="320"/>
      <c r="C29" s="317" t="s">
        <v>168</v>
      </c>
      <c r="D29" s="317"/>
      <c r="E29" s="317"/>
      <c r="F29" s="317"/>
      <c r="G29" s="318"/>
      <c r="H29" s="348" t="s">
        <v>35</v>
      </c>
      <c r="I29" s="349"/>
      <c r="J29" s="321">
        <v>0.6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375"/>
      <c r="S29" s="375"/>
      <c r="T29" s="375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320" t="s">
        <v>60</v>
      </c>
      <c r="B30" s="320"/>
      <c r="C30" s="317" t="s">
        <v>193</v>
      </c>
      <c r="D30" s="317"/>
      <c r="E30" s="317"/>
      <c r="F30" s="317"/>
      <c r="G30" s="318"/>
      <c r="H30" s="348" t="s">
        <v>35</v>
      </c>
      <c r="I30" s="349"/>
      <c r="J30" s="321">
        <v>0.8</v>
      </c>
      <c r="K30" s="321"/>
      <c r="L30" s="321"/>
      <c r="M30" s="364"/>
      <c r="N30" s="364"/>
      <c r="O30" s="353">
        <f t="shared" si="0"/>
        <v>0</v>
      </c>
      <c r="P30" s="355"/>
      <c r="Q30" s="354"/>
      <c r="R30" s="375"/>
      <c r="S30" s="375"/>
      <c r="T30" s="375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320" t="s">
        <v>60</v>
      </c>
      <c r="B31" s="320"/>
      <c r="C31" s="317" t="s">
        <v>225</v>
      </c>
      <c r="D31" s="317"/>
      <c r="E31" s="317"/>
      <c r="F31" s="317"/>
      <c r="G31" s="318"/>
      <c r="H31" s="348" t="s">
        <v>35</v>
      </c>
      <c r="I31" s="349"/>
      <c r="J31" s="321">
        <v>0.14000000000000001</v>
      </c>
      <c r="K31" s="321"/>
      <c r="L31" s="321"/>
      <c r="M31" s="364"/>
      <c r="N31" s="364"/>
      <c r="O31" s="353">
        <f t="shared" si="0"/>
        <v>0</v>
      </c>
      <c r="P31" s="355"/>
      <c r="Q31" s="354"/>
      <c r="R31" s="375"/>
      <c r="S31" s="375"/>
      <c r="T31" s="375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320" t="s">
        <v>61</v>
      </c>
      <c r="B32" s="320"/>
      <c r="C32" s="317" t="s">
        <v>73</v>
      </c>
      <c r="D32" s="317"/>
      <c r="E32" s="317"/>
      <c r="F32" s="317"/>
      <c r="G32" s="318"/>
      <c r="H32" s="348" t="s">
        <v>35</v>
      </c>
      <c r="I32" s="349"/>
      <c r="J32" s="321">
        <v>0.25</v>
      </c>
      <c r="K32" s="321"/>
      <c r="L32" s="321"/>
      <c r="M32" s="364"/>
      <c r="N32" s="364"/>
      <c r="O32" s="353">
        <f t="shared" si="0"/>
        <v>0</v>
      </c>
      <c r="P32" s="355"/>
      <c r="Q32" s="354"/>
      <c r="R32" s="375"/>
      <c r="S32" s="375"/>
      <c r="T32" s="375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320" t="s">
        <v>62</v>
      </c>
      <c r="B33" s="320"/>
      <c r="C33" s="317" t="s">
        <v>226</v>
      </c>
      <c r="D33" s="317"/>
      <c r="E33" s="317"/>
      <c r="F33" s="317"/>
      <c r="G33" s="318"/>
      <c r="H33" s="348" t="s">
        <v>35</v>
      </c>
      <c r="I33" s="349"/>
      <c r="J33" s="321">
        <v>7.0000000000000007E-2</v>
      </c>
      <c r="K33" s="321"/>
      <c r="L33" s="321"/>
      <c r="M33" s="364"/>
      <c r="N33" s="364"/>
      <c r="O33" s="353">
        <f t="shared" si="0"/>
        <v>0</v>
      </c>
      <c r="P33" s="355"/>
      <c r="Q33" s="354"/>
      <c r="R33" s="375"/>
      <c r="S33" s="375"/>
      <c r="T33" s="375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x14ac:dyDescent="0.2">
      <c r="A34" s="320" t="s">
        <v>64</v>
      </c>
      <c r="B34" s="320"/>
      <c r="C34" s="317" t="s">
        <v>227</v>
      </c>
      <c r="D34" s="317"/>
      <c r="E34" s="317"/>
      <c r="F34" s="317"/>
      <c r="G34" s="318"/>
      <c r="H34" s="348" t="s">
        <v>35</v>
      </c>
      <c r="I34" s="349"/>
      <c r="J34" s="321">
        <v>7.0000000000000007E-2</v>
      </c>
      <c r="K34" s="321"/>
      <c r="L34" s="321"/>
      <c r="M34" s="364"/>
      <c r="N34" s="364"/>
      <c r="O34" s="353">
        <f t="shared" si="0"/>
        <v>0</v>
      </c>
      <c r="P34" s="355"/>
      <c r="Q34" s="354"/>
      <c r="R34" s="375"/>
      <c r="S34" s="375"/>
      <c r="T34" s="375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3"/>
    </row>
    <row r="35" spans="1:62" s="58" customFormat="1" ht="11.25" customHeight="1" x14ac:dyDescent="0.2">
      <c r="A35" s="320" t="s">
        <v>65</v>
      </c>
      <c r="B35" s="320"/>
      <c r="C35" s="317" t="s">
        <v>43</v>
      </c>
      <c r="D35" s="317"/>
      <c r="E35" s="317"/>
      <c r="F35" s="317"/>
      <c r="G35" s="318"/>
      <c r="H35" s="348" t="s">
        <v>35</v>
      </c>
      <c r="I35" s="349"/>
      <c r="J35" s="321">
        <v>7.0000000000000007E-2</v>
      </c>
      <c r="K35" s="321"/>
      <c r="L35" s="321"/>
      <c r="M35" s="364"/>
      <c r="N35" s="364"/>
      <c r="O35" s="353">
        <f t="shared" si="0"/>
        <v>0</v>
      </c>
      <c r="P35" s="355"/>
      <c r="Q35" s="354"/>
      <c r="R35" s="375"/>
      <c r="S35" s="375"/>
      <c r="T35" s="375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3"/>
    </row>
    <row r="36" spans="1:62" s="58" customFormat="1" ht="11.25" customHeight="1" x14ac:dyDescent="0.2">
      <c r="A36" s="320" t="s">
        <v>184</v>
      </c>
      <c r="B36" s="320"/>
      <c r="C36" s="317" t="s">
        <v>41</v>
      </c>
      <c r="D36" s="317"/>
      <c r="E36" s="317"/>
      <c r="F36" s="317"/>
      <c r="G36" s="318"/>
      <c r="H36" s="348" t="s">
        <v>35</v>
      </c>
      <c r="I36" s="349"/>
      <c r="J36" s="321">
        <v>0.3</v>
      </c>
      <c r="K36" s="321"/>
      <c r="L36" s="321"/>
      <c r="M36" s="364"/>
      <c r="N36" s="364"/>
      <c r="O36" s="353">
        <f t="shared" si="0"/>
        <v>0</v>
      </c>
      <c r="P36" s="355"/>
      <c r="Q36" s="354"/>
      <c r="R36" s="375"/>
      <c r="S36" s="375"/>
      <c r="T36" s="375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3"/>
    </row>
    <row r="37" spans="1:62" s="58" customFormat="1" ht="11.25" customHeight="1" x14ac:dyDescent="0.2">
      <c r="A37" s="281" t="s">
        <v>185</v>
      </c>
      <c r="B37" s="281"/>
      <c r="C37" s="317" t="s">
        <v>195</v>
      </c>
      <c r="D37" s="317"/>
      <c r="E37" s="317"/>
      <c r="F37" s="317"/>
      <c r="G37" s="318"/>
      <c r="H37" s="348" t="s">
        <v>35</v>
      </c>
      <c r="I37" s="349"/>
      <c r="J37" s="321">
        <v>5.0000000000000001E-3</v>
      </c>
      <c r="K37" s="321"/>
      <c r="L37" s="321"/>
      <c r="M37" s="364"/>
      <c r="N37" s="364"/>
      <c r="O37" s="353">
        <f t="shared" si="0"/>
        <v>0</v>
      </c>
      <c r="P37" s="355"/>
      <c r="Q37" s="354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</row>
    <row r="38" spans="1:62" s="58" customFormat="1" ht="11.25" customHeight="1" thickBot="1" x14ac:dyDescent="0.25">
      <c r="A38" s="281" t="s">
        <v>186</v>
      </c>
      <c r="B38" s="281"/>
      <c r="C38" s="317" t="s">
        <v>228</v>
      </c>
      <c r="D38" s="317"/>
      <c r="E38" s="317"/>
      <c r="F38" s="317"/>
      <c r="G38" s="318"/>
      <c r="H38" s="417" t="s">
        <v>35</v>
      </c>
      <c r="I38" s="418"/>
      <c r="J38" s="419">
        <v>2.7</v>
      </c>
      <c r="K38" s="419"/>
      <c r="L38" s="419"/>
      <c r="M38" s="420"/>
      <c r="N38" s="420"/>
      <c r="O38" s="421">
        <f t="shared" si="0"/>
        <v>0</v>
      </c>
      <c r="P38" s="422"/>
      <c r="Q38" s="423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6"/>
    </row>
    <row r="39" spans="1:62" ht="19.5" customHeight="1" x14ac:dyDescent="0.25">
      <c r="A39" s="411" t="s">
        <v>46</v>
      </c>
      <c r="B39" s="412"/>
      <c r="C39" s="412"/>
      <c r="D39" s="412"/>
      <c r="E39" s="412"/>
      <c r="F39" s="412"/>
      <c r="G39" s="412"/>
      <c r="H39" s="412"/>
      <c r="I39" s="413"/>
      <c r="J39" s="414" t="s">
        <v>47</v>
      </c>
      <c r="K39" s="415"/>
      <c r="L39" s="416"/>
      <c r="M39" s="414" t="s">
        <v>47</v>
      </c>
      <c r="N39" s="416"/>
      <c r="O39" s="337">
        <f>SUM(O22:Q38)</f>
        <v>0</v>
      </c>
      <c r="P39" s="337"/>
      <c r="Q39" s="338"/>
      <c r="R39" s="332" t="s">
        <v>47</v>
      </c>
      <c r="S39" s="333"/>
      <c r="T39" s="334"/>
      <c r="U39" s="332" t="s">
        <v>47</v>
      </c>
      <c r="V39" s="334"/>
      <c r="W39" s="234"/>
      <c r="X39" s="234"/>
      <c r="Y39" s="235"/>
      <c r="Z39" s="332" t="s">
        <v>47</v>
      </c>
      <c r="AA39" s="333"/>
      <c r="AB39" s="334"/>
      <c r="AC39" s="332" t="s">
        <v>47</v>
      </c>
      <c r="AD39" s="334"/>
      <c r="AE39" s="234"/>
      <c r="AF39" s="234"/>
      <c r="AG39" s="235"/>
      <c r="AH39" s="332" t="s">
        <v>47</v>
      </c>
      <c r="AI39" s="333"/>
      <c r="AJ39" s="334"/>
      <c r="AK39" s="332" t="s">
        <v>47</v>
      </c>
      <c r="AL39" s="333"/>
      <c r="AM39" s="334"/>
      <c r="AN39" s="234"/>
      <c r="AO39" s="234"/>
      <c r="AP39" s="235"/>
      <c r="AQ39" s="332" t="s">
        <v>47</v>
      </c>
      <c r="AR39" s="333"/>
      <c r="AS39" s="334"/>
      <c r="AT39" s="332" t="s">
        <v>47</v>
      </c>
      <c r="AU39" s="333"/>
      <c r="AV39" s="333"/>
      <c r="AW39" s="334"/>
      <c r="AX39" s="234"/>
      <c r="AY39" s="234"/>
      <c r="AZ39" s="235"/>
      <c r="BA39" s="332" t="s">
        <v>47</v>
      </c>
      <c r="BB39" s="333"/>
      <c r="BC39" s="334"/>
      <c r="BD39" s="332" t="s">
        <v>47</v>
      </c>
      <c r="BE39" s="333"/>
      <c r="BF39" s="334"/>
      <c r="BG39" s="234"/>
      <c r="BH39" s="234"/>
      <c r="BI39" s="234"/>
      <c r="BJ39" s="235"/>
    </row>
    <row r="40" spans="1:62" ht="14.25" customHeight="1" x14ac:dyDescent="0.25">
      <c r="A40" s="408" t="s">
        <v>48</v>
      </c>
      <c r="B40" s="409"/>
      <c r="C40" s="409"/>
      <c r="D40" s="76"/>
      <c r="E40" s="409" t="s">
        <v>49</v>
      </c>
      <c r="F40" s="409"/>
      <c r="G40" s="409"/>
      <c r="H40" s="409"/>
      <c r="I40" s="410"/>
      <c r="J40" s="254">
        <f>O39*D40/100</f>
        <v>0</v>
      </c>
      <c r="K40" s="254"/>
      <c r="L40" s="254"/>
      <c r="M40" s="254"/>
      <c r="N40" s="254"/>
      <c r="O40" s="254"/>
      <c r="P40" s="254"/>
      <c r="Q40" s="25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</row>
    <row r="41" spans="1:62" ht="6" customHeight="1" x14ac:dyDescent="0.25">
      <c r="A41" s="255"/>
      <c r="B41" s="256"/>
      <c r="C41" s="242"/>
      <c r="D41" s="242"/>
      <c r="E41" s="242"/>
      <c r="F41" s="242"/>
      <c r="G41" s="242"/>
      <c r="H41" s="242"/>
      <c r="I41" s="404"/>
      <c r="J41" s="254"/>
      <c r="K41" s="254"/>
      <c r="L41" s="254"/>
      <c r="M41" s="254"/>
      <c r="N41" s="254"/>
      <c r="O41" s="254"/>
      <c r="P41" s="254"/>
      <c r="Q41" s="25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</row>
    <row r="42" spans="1:62" ht="19.5" customHeight="1" x14ac:dyDescent="0.25">
      <c r="A42" s="405" t="s">
        <v>50</v>
      </c>
      <c r="B42" s="406"/>
      <c r="C42" s="406"/>
      <c r="D42" s="406"/>
      <c r="E42" s="406"/>
      <c r="F42" s="406"/>
      <c r="G42" s="406"/>
      <c r="H42" s="406"/>
      <c r="I42" s="407"/>
      <c r="J42" s="248">
        <f>(O39+J40)/100</f>
        <v>0</v>
      </c>
      <c r="K42" s="248"/>
      <c r="L42" s="248"/>
      <c r="M42" s="248"/>
      <c r="N42" s="248"/>
      <c r="O42" s="248"/>
      <c r="P42" s="248"/>
      <c r="Q42" s="248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</row>
    <row r="43" spans="1:62" ht="19.5" customHeight="1" x14ac:dyDescent="0.25">
      <c r="A43" s="401" t="s">
        <v>51</v>
      </c>
      <c r="B43" s="402"/>
      <c r="C43" s="402"/>
      <c r="D43" s="402"/>
      <c r="E43" s="402"/>
      <c r="F43" s="402"/>
      <c r="G43" s="402"/>
      <c r="H43" s="402"/>
      <c r="I43" s="403"/>
      <c r="J43" s="164" t="s">
        <v>120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</row>
    <row r="44" spans="1:62" ht="18" customHeight="1" x14ac:dyDescent="0.25">
      <c r="A44" s="392" t="s">
        <v>52</v>
      </c>
      <c r="B44" s="392"/>
      <c r="C44" s="392"/>
      <c r="D44" s="392"/>
      <c r="E44" s="392"/>
      <c r="F44" s="392"/>
      <c r="G44" s="392"/>
      <c r="H44" s="393" t="s">
        <v>53</v>
      </c>
      <c r="I44" s="394"/>
      <c r="J44" s="399"/>
      <c r="K44" s="399"/>
      <c r="L44" s="399"/>
      <c r="M44" s="399"/>
      <c r="N44" s="399"/>
      <c r="O44" s="399"/>
      <c r="P44" s="399"/>
      <c r="Q44" s="399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</row>
    <row r="45" spans="1:62" ht="19.5" customHeight="1" x14ac:dyDescent="0.25">
      <c r="A45" s="391" t="s">
        <v>54</v>
      </c>
      <c r="B45" s="391"/>
      <c r="C45" s="391"/>
      <c r="D45" s="391"/>
      <c r="E45" s="391"/>
      <c r="F45" s="391"/>
      <c r="G45" s="391"/>
      <c r="H45" s="395"/>
      <c r="I45" s="396"/>
      <c r="J45" s="202"/>
      <c r="K45" s="202"/>
      <c r="L45" s="202"/>
      <c r="M45" s="202"/>
      <c r="N45" s="202"/>
      <c r="O45" s="202"/>
      <c r="P45" s="202"/>
      <c r="Q45" s="202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</row>
    <row r="46" spans="1:62" ht="22.5" customHeight="1" x14ac:dyDescent="0.25">
      <c r="A46" s="400" t="s">
        <v>55</v>
      </c>
      <c r="B46" s="400"/>
      <c r="C46" s="400"/>
      <c r="D46" s="400"/>
      <c r="E46" s="400"/>
      <c r="F46" s="400"/>
      <c r="G46" s="400"/>
      <c r="H46" s="397"/>
      <c r="I46" s="398"/>
      <c r="J46" s="399"/>
      <c r="K46" s="399"/>
      <c r="L46" s="399"/>
      <c r="M46" s="399"/>
      <c r="N46" s="399"/>
      <c r="O46" s="399"/>
      <c r="P46" s="399"/>
      <c r="Q46" s="399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</row>
  </sheetData>
  <mergeCells count="497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E33:AG33"/>
    <mergeCell ref="BA33:BC33"/>
    <mergeCell ref="BD33:BF33"/>
    <mergeCell ref="BG33:BJ33"/>
    <mergeCell ref="AX33:AZ33"/>
    <mergeCell ref="A33:B33"/>
    <mergeCell ref="C33:G33"/>
    <mergeCell ref="H33:I33"/>
    <mergeCell ref="J33:L33"/>
    <mergeCell ref="M33:N33"/>
    <mergeCell ref="O33:Q33"/>
    <mergeCell ref="AQ32:AS32"/>
    <mergeCell ref="AT32:AW32"/>
    <mergeCell ref="AC34:AD34"/>
    <mergeCell ref="AE34:AG34"/>
    <mergeCell ref="AH34:AJ34"/>
    <mergeCell ref="A34:B34"/>
    <mergeCell ref="C34:G34"/>
    <mergeCell ref="H34:I34"/>
    <mergeCell ref="J34:L34"/>
    <mergeCell ref="M34:N34"/>
    <mergeCell ref="O34:Q34"/>
    <mergeCell ref="R34:T34"/>
    <mergeCell ref="AH33:AJ33"/>
    <mergeCell ref="AK33:AM33"/>
    <mergeCell ref="AN33:AP33"/>
    <mergeCell ref="AQ33:AS33"/>
    <mergeCell ref="AT33:AW33"/>
    <mergeCell ref="R33:T33"/>
    <mergeCell ref="U33:V33"/>
    <mergeCell ref="W33:Y33"/>
    <mergeCell ref="Z33:AB33"/>
    <mergeCell ref="AC33:AD33"/>
    <mergeCell ref="Z35:AB35"/>
    <mergeCell ref="AC35:AD35"/>
    <mergeCell ref="AE35:AG35"/>
    <mergeCell ref="AH35:AJ35"/>
    <mergeCell ref="AK35:AM35"/>
    <mergeCell ref="BD34:BF34"/>
    <mergeCell ref="BG34:BJ34"/>
    <mergeCell ref="A35:B35"/>
    <mergeCell ref="C35:G35"/>
    <mergeCell ref="H35:I35"/>
    <mergeCell ref="J35:L35"/>
    <mergeCell ref="M35:N35"/>
    <mergeCell ref="O35:Q35"/>
    <mergeCell ref="R35:T35"/>
    <mergeCell ref="U35:V35"/>
    <mergeCell ref="AK34:AM34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BG36:BJ36"/>
    <mergeCell ref="Z36:AB36"/>
    <mergeCell ref="AC36:AD36"/>
    <mergeCell ref="AE36:AG36"/>
    <mergeCell ref="AH36:AJ36"/>
    <mergeCell ref="AK36:AM36"/>
    <mergeCell ref="AN36:AP36"/>
    <mergeCell ref="BG35:BJ35"/>
    <mergeCell ref="A36:B36"/>
    <mergeCell ref="C36:G36"/>
    <mergeCell ref="H36:I36"/>
    <mergeCell ref="J36:L36"/>
    <mergeCell ref="M36:N36"/>
    <mergeCell ref="O36:Q36"/>
    <mergeCell ref="R36:T36"/>
    <mergeCell ref="U36:V36"/>
    <mergeCell ref="W36:Y36"/>
    <mergeCell ref="AN35:AP35"/>
    <mergeCell ref="AQ35:AS35"/>
    <mergeCell ref="AT35:AW35"/>
    <mergeCell ref="AX35:AZ35"/>
    <mergeCell ref="BA35:BC35"/>
    <mergeCell ref="BD35:BF35"/>
    <mergeCell ref="W35:Y35"/>
    <mergeCell ref="H37:I37"/>
    <mergeCell ref="J37:L37"/>
    <mergeCell ref="M37:N37"/>
    <mergeCell ref="O37:Q37"/>
    <mergeCell ref="AQ36:AS36"/>
    <mergeCell ref="AT36:AW36"/>
    <mergeCell ref="AX36:AZ36"/>
    <mergeCell ref="BA36:BC36"/>
    <mergeCell ref="BD36:BF36"/>
    <mergeCell ref="BA37:BC37"/>
    <mergeCell ref="BD37:BF37"/>
    <mergeCell ref="BG37:BJ37"/>
    <mergeCell ref="A38:B38"/>
    <mergeCell ref="C38:G38"/>
    <mergeCell ref="H38:I38"/>
    <mergeCell ref="J38:L38"/>
    <mergeCell ref="M38:N38"/>
    <mergeCell ref="O38:Q38"/>
    <mergeCell ref="R38:T38"/>
    <mergeCell ref="AH37:AJ37"/>
    <mergeCell ref="AK37:AM37"/>
    <mergeCell ref="AN37:AP37"/>
    <mergeCell ref="AQ37:AS37"/>
    <mergeCell ref="AT37:AW37"/>
    <mergeCell ref="AX37:AZ37"/>
    <mergeCell ref="R37:T37"/>
    <mergeCell ref="U37:V37"/>
    <mergeCell ref="W37:Y37"/>
    <mergeCell ref="Z37:AB37"/>
    <mergeCell ref="AC37:AD37"/>
    <mergeCell ref="AE37:AG37"/>
    <mergeCell ref="A37:B37"/>
    <mergeCell ref="C37:G37"/>
    <mergeCell ref="BD38:BF38"/>
    <mergeCell ref="BG38:BJ38"/>
    <mergeCell ref="AN38:AP38"/>
    <mergeCell ref="AQ38:AS38"/>
    <mergeCell ref="AT38:AW38"/>
    <mergeCell ref="AX38:AZ38"/>
    <mergeCell ref="BA38:BC38"/>
    <mergeCell ref="U38:V38"/>
    <mergeCell ref="W38:Y38"/>
    <mergeCell ref="Z38:AB38"/>
    <mergeCell ref="AC38:AD38"/>
    <mergeCell ref="AE38:AG38"/>
    <mergeCell ref="AH38:AJ38"/>
    <mergeCell ref="AK38:AM38"/>
    <mergeCell ref="AC39:AD39"/>
    <mergeCell ref="AE39:AG39"/>
    <mergeCell ref="AH39:AJ39"/>
    <mergeCell ref="AK39:AM39"/>
    <mergeCell ref="A39:I39"/>
    <mergeCell ref="J39:L39"/>
    <mergeCell ref="M39:N39"/>
    <mergeCell ref="O39:Q39"/>
    <mergeCell ref="R39:T39"/>
    <mergeCell ref="U39:V39"/>
    <mergeCell ref="C41:G41"/>
    <mergeCell ref="H41:I41"/>
    <mergeCell ref="A42:I42"/>
    <mergeCell ref="J42:Q42"/>
    <mergeCell ref="R42:Y42"/>
    <mergeCell ref="Z42:AG42"/>
    <mergeCell ref="BG39:BJ39"/>
    <mergeCell ref="A40:C40"/>
    <mergeCell ref="E40:I40"/>
    <mergeCell ref="J40:Q41"/>
    <mergeCell ref="R40:Y41"/>
    <mergeCell ref="Z40:AG41"/>
    <mergeCell ref="AH40:AP41"/>
    <mergeCell ref="AQ40:AZ41"/>
    <mergeCell ref="BA40:BJ41"/>
    <mergeCell ref="A41:B41"/>
    <mergeCell ref="AN39:AP39"/>
    <mergeCell ref="AQ39:AS39"/>
    <mergeCell ref="AT39:AW39"/>
    <mergeCell ref="AX39:AZ39"/>
    <mergeCell ref="BA39:BC39"/>
    <mergeCell ref="BD39:BF39"/>
    <mergeCell ref="W39:Y39"/>
    <mergeCell ref="Z39:AB39"/>
    <mergeCell ref="AH42:AP42"/>
    <mergeCell ref="AQ42:AZ42"/>
    <mergeCell ref="BA42:BJ42"/>
    <mergeCell ref="A43:I43"/>
    <mergeCell ref="J43:Q43"/>
    <mergeCell ref="R43:Y43"/>
    <mergeCell ref="Z43:AG43"/>
    <mergeCell ref="AH43:AP43"/>
    <mergeCell ref="AQ43:AZ43"/>
    <mergeCell ref="BA43:BJ43"/>
    <mergeCell ref="AH46:AP46"/>
    <mergeCell ref="AQ46:AZ46"/>
    <mergeCell ref="BA46:BJ46"/>
    <mergeCell ref="AQ44:AZ44"/>
    <mergeCell ref="BA44:BJ44"/>
    <mergeCell ref="A45:G45"/>
    <mergeCell ref="J45:Q45"/>
    <mergeCell ref="R45:Y45"/>
    <mergeCell ref="Z45:AG45"/>
    <mergeCell ref="AH45:AP45"/>
    <mergeCell ref="AQ45:AZ45"/>
    <mergeCell ref="BA45:BJ45"/>
    <mergeCell ref="A44:G44"/>
    <mergeCell ref="H44:I46"/>
    <mergeCell ref="J44:Q44"/>
    <mergeCell ref="R44:Y44"/>
    <mergeCell ref="Z44:AG44"/>
    <mergeCell ref="AH44:AP44"/>
    <mergeCell ref="A46:G46"/>
    <mergeCell ref="J46:Q46"/>
    <mergeCell ref="R46:Y46"/>
    <mergeCell ref="Z46:AG46"/>
  </mergeCells>
  <hyperlinks>
    <hyperlink ref="AB14" r:id="rId1"/>
  </hyperlinks>
  <pageMargins left="0.7" right="0.7" top="0.75" bottom="0.75" header="0.3" footer="0.3"/>
  <pageSetup paperSize="9" scale="82" orientation="landscape" r:id="rId2"/>
  <rowBreaks count="1" manualBreakCount="1">
    <brk id="46" max="5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M4" sqref="AM4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221</v>
      </c>
      <c r="D22" s="288"/>
      <c r="E22" s="288"/>
      <c r="F22" s="288"/>
      <c r="G22" s="288"/>
      <c r="H22" s="294" t="s">
        <v>35</v>
      </c>
      <c r="I22" s="295"/>
      <c r="J22" s="296">
        <v>6</v>
      </c>
      <c r="K22" s="297"/>
      <c r="L22" s="298"/>
      <c r="M22" s="299"/>
      <c r="N22" s="300"/>
      <c r="O22" s="388">
        <f t="shared" ref="O22:O26" si="0">J22*M22</f>
        <v>0</v>
      </c>
      <c r="P22" s="389"/>
      <c r="Q22" s="390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88</v>
      </c>
      <c r="D23" s="288"/>
      <c r="E23" s="288"/>
      <c r="F23" s="288"/>
      <c r="G23" s="288"/>
      <c r="H23" s="284" t="s">
        <v>151</v>
      </c>
      <c r="I23" s="285"/>
      <c r="J23" s="289">
        <v>2</v>
      </c>
      <c r="K23" s="290"/>
      <c r="L23" s="291"/>
      <c r="M23" s="292"/>
      <c r="N23" s="293"/>
      <c r="O23" s="384">
        <f t="shared" si="0"/>
        <v>0</v>
      </c>
      <c r="P23" s="385"/>
      <c r="Q23" s="38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73</v>
      </c>
      <c r="D24" s="288"/>
      <c r="E24" s="288"/>
      <c r="F24" s="288"/>
      <c r="G24" s="288"/>
      <c r="H24" s="284" t="s">
        <v>35</v>
      </c>
      <c r="I24" s="285"/>
      <c r="J24" s="289">
        <v>1.5</v>
      </c>
      <c r="K24" s="290"/>
      <c r="L24" s="291"/>
      <c r="M24" s="292"/>
      <c r="N24" s="293"/>
      <c r="O24" s="384">
        <f t="shared" si="0"/>
        <v>0</v>
      </c>
      <c r="P24" s="385"/>
      <c r="Q24" s="38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84</v>
      </c>
      <c r="D25" s="282"/>
      <c r="E25" s="282"/>
      <c r="F25" s="282"/>
      <c r="G25" s="283"/>
      <c r="H25" s="284" t="s">
        <v>35</v>
      </c>
      <c r="I25" s="285"/>
      <c r="J25" s="286">
        <v>0.4</v>
      </c>
      <c r="K25" s="286"/>
      <c r="L25" s="286"/>
      <c r="M25" s="287"/>
      <c r="N25" s="287"/>
      <c r="O25" s="384">
        <f t="shared" si="0"/>
        <v>0</v>
      </c>
      <c r="P25" s="385"/>
      <c r="Q25" s="38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320" t="s">
        <v>42</v>
      </c>
      <c r="B26" s="320"/>
      <c r="C26" s="317" t="s">
        <v>222</v>
      </c>
      <c r="D26" s="317"/>
      <c r="E26" s="317"/>
      <c r="F26" s="317"/>
      <c r="G26" s="318"/>
      <c r="H26" s="348" t="s">
        <v>35</v>
      </c>
      <c r="I26" s="349"/>
      <c r="J26" s="321">
        <v>1E-3</v>
      </c>
      <c r="K26" s="321"/>
      <c r="L26" s="321"/>
      <c r="M26" s="322"/>
      <c r="N26" s="322"/>
      <c r="O26" s="427">
        <f t="shared" si="0"/>
        <v>0</v>
      </c>
      <c r="P26" s="428"/>
      <c r="Q26" s="429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/>
      <c r="B27" s="281"/>
      <c r="C27" s="282"/>
      <c r="D27" s="282"/>
      <c r="E27" s="282"/>
      <c r="F27" s="282"/>
      <c r="G27" s="283"/>
      <c r="H27" s="284"/>
      <c r="I27" s="285"/>
      <c r="J27" s="286"/>
      <c r="K27" s="286"/>
      <c r="L27" s="286"/>
      <c r="M27" s="287"/>
      <c r="N27" s="287"/>
      <c r="O27" s="292"/>
      <c r="P27" s="387"/>
      <c r="Q27" s="293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0"/>
      <c r="I28" s="191"/>
      <c r="J28" s="200"/>
      <c r="K28" s="200"/>
      <c r="L28" s="200"/>
      <c r="M28" s="277"/>
      <c r="N28" s="277"/>
      <c r="O28" s="381"/>
      <c r="P28" s="382"/>
      <c r="Q28" s="383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81"/>
      <c r="P29" s="382"/>
      <c r="Q29" s="383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81"/>
      <c r="P30" s="382"/>
      <c r="Q30" s="383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81"/>
      <c r="P31" s="382"/>
      <c r="Q31" s="383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78"/>
      <c r="P32" s="379"/>
      <c r="Q32" s="380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24">
        <f>SUM(O22:Q32)</f>
        <v>0</v>
      </c>
      <c r="P33" s="425"/>
      <c r="Q33" s="426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N25" sqref="AN25:AP25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425781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134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347" t="s">
        <v>206</v>
      </c>
      <c r="D22" s="347"/>
      <c r="E22" s="347"/>
      <c r="F22" s="347"/>
      <c r="G22" s="347"/>
      <c r="H22" s="356" t="s">
        <v>35</v>
      </c>
      <c r="I22" s="357"/>
      <c r="J22" s="358">
        <v>6.5</v>
      </c>
      <c r="K22" s="359"/>
      <c r="L22" s="360"/>
      <c r="M22" s="441"/>
      <c r="N22" s="442"/>
      <c r="O22" s="443">
        <f t="shared" ref="O22:O26" si="0">J22*M22</f>
        <v>0</v>
      </c>
      <c r="P22" s="444"/>
      <c r="Q22" s="445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207</v>
      </c>
      <c r="D23" s="288"/>
      <c r="E23" s="288"/>
      <c r="F23" s="288"/>
      <c r="G23" s="288"/>
      <c r="H23" s="284" t="s">
        <v>35</v>
      </c>
      <c r="I23" s="285"/>
      <c r="J23" s="289">
        <v>0.16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430" t="s">
        <v>253</v>
      </c>
      <c r="D24" s="430"/>
      <c r="E24" s="430"/>
      <c r="F24" s="430"/>
      <c r="G24" s="430"/>
      <c r="H24" s="431" t="s">
        <v>35</v>
      </c>
      <c r="I24" s="432"/>
      <c r="J24" s="433">
        <v>5</v>
      </c>
      <c r="K24" s="434"/>
      <c r="L24" s="435"/>
      <c r="M24" s="436"/>
      <c r="N24" s="437"/>
      <c r="O24" s="438">
        <f t="shared" si="0"/>
        <v>0</v>
      </c>
      <c r="P24" s="439"/>
      <c r="Q24" s="44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209</v>
      </c>
      <c r="D25" s="282"/>
      <c r="E25" s="282"/>
      <c r="F25" s="282"/>
      <c r="G25" s="283"/>
      <c r="H25" s="284" t="s">
        <v>35</v>
      </c>
      <c r="I25" s="285"/>
      <c r="J25" s="286">
        <v>0.1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217</v>
      </c>
      <c r="D26" s="282"/>
      <c r="E26" s="282"/>
      <c r="F26" s="282"/>
      <c r="G26" s="283"/>
      <c r="H26" s="284" t="s">
        <v>151</v>
      </c>
      <c r="I26" s="285"/>
      <c r="J26" s="286">
        <v>0.8</v>
      </c>
      <c r="K26" s="286"/>
      <c r="L26" s="286"/>
      <c r="M26" s="287"/>
      <c r="N26" s="287"/>
      <c r="O26" s="278">
        <f t="shared" si="0"/>
        <v>0</v>
      </c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/>
      <c r="B27" s="281"/>
      <c r="C27" s="282"/>
      <c r="D27" s="282"/>
      <c r="E27" s="282"/>
      <c r="F27" s="282"/>
      <c r="G27" s="283"/>
      <c r="H27" s="316"/>
      <c r="I27" s="281"/>
      <c r="J27" s="286"/>
      <c r="K27" s="286"/>
      <c r="L27" s="286"/>
      <c r="M27" s="287"/>
      <c r="N27" s="287"/>
      <c r="O27" s="278"/>
      <c r="P27" s="279"/>
      <c r="Q27" s="280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/>
      <c r="B28" s="281"/>
      <c r="C28" s="282"/>
      <c r="D28" s="282"/>
      <c r="E28" s="282"/>
      <c r="F28" s="282"/>
      <c r="G28" s="283"/>
      <c r="H28" s="316"/>
      <c r="I28" s="281"/>
      <c r="J28" s="286"/>
      <c r="K28" s="286"/>
      <c r="L28" s="286"/>
      <c r="M28" s="287"/>
      <c r="N28" s="287"/>
      <c r="O28" s="278"/>
      <c r="P28" s="279"/>
      <c r="Q28" s="280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07"/>
      <c r="P29" s="308"/>
      <c r="Q29" s="309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07"/>
      <c r="P31" s="308"/>
      <c r="Q31" s="309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04"/>
      <c r="P32" s="305"/>
      <c r="Q32" s="30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F4" sqref="AF4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1.855468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219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220</v>
      </c>
      <c r="D22" s="288"/>
      <c r="E22" s="288"/>
      <c r="F22" s="288"/>
      <c r="G22" s="288"/>
      <c r="H22" s="294" t="s">
        <v>35</v>
      </c>
      <c r="I22" s="295"/>
      <c r="J22" s="296">
        <v>11.86</v>
      </c>
      <c r="K22" s="297"/>
      <c r="L22" s="298"/>
      <c r="M22" s="299"/>
      <c r="N22" s="300"/>
      <c r="O22" s="301">
        <f t="shared" ref="O22:O23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73</v>
      </c>
      <c r="D23" s="288"/>
      <c r="E23" s="288"/>
      <c r="F23" s="288"/>
      <c r="G23" s="288"/>
      <c r="H23" s="284" t="s">
        <v>35</v>
      </c>
      <c r="I23" s="285"/>
      <c r="J23" s="289">
        <v>2</v>
      </c>
      <c r="K23" s="290"/>
      <c r="L23" s="291"/>
      <c r="M23" s="292"/>
      <c r="N23" s="293"/>
      <c r="O23" s="455">
        <f t="shared" si="0"/>
        <v>0</v>
      </c>
      <c r="P23" s="456"/>
      <c r="Q23" s="457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176"/>
      <c r="B24" s="176"/>
      <c r="C24" s="177"/>
      <c r="D24" s="177"/>
      <c r="E24" s="177"/>
      <c r="F24" s="177"/>
      <c r="G24" s="177"/>
      <c r="H24" s="190"/>
      <c r="I24" s="191"/>
      <c r="J24" s="192"/>
      <c r="K24" s="193"/>
      <c r="L24" s="194"/>
      <c r="M24" s="381"/>
      <c r="N24" s="383"/>
      <c r="O24" s="452"/>
      <c r="P24" s="453"/>
      <c r="Q24" s="454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176"/>
      <c r="B25" s="176"/>
      <c r="C25" s="204"/>
      <c r="D25" s="204"/>
      <c r="E25" s="204"/>
      <c r="F25" s="204"/>
      <c r="G25" s="205"/>
      <c r="H25" s="190"/>
      <c r="I25" s="191"/>
      <c r="J25" s="200"/>
      <c r="K25" s="200"/>
      <c r="L25" s="200"/>
      <c r="M25" s="277"/>
      <c r="N25" s="277"/>
      <c r="O25" s="449"/>
      <c r="P25" s="450"/>
      <c r="Q25" s="451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176"/>
      <c r="B26" s="176"/>
      <c r="C26" s="204"/>
      <c r="D26" s="204"/>
      <c r="E26" s="204"/>
      <c r="F26" s="204"/>
      <c r="G26" s="205"/>
      <c r="H26" s="190"/>
      <c r="I26" s="191"/>
      <c r="J26" s="200"/>
      <c r="K26" s="200"/>
      <c r="L26" s="200"/>
      <c r="M26" s="277"/>
      <c r="N26" s="277"/>
      <c r="O26" s="449"/>
      <c r="P26" s="450"/>
      <c r="Q26" s="451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0"/>
      <c r="I27" s="191"/>
      <c r="J27" s="200"/>
      <c r="K27" s="200"/>
      <c r="L27" s="200"/>
      <c r="M27" s="277"/>
      <c r="N27" s="277"/>
      <c r="O27" s="449"/>
      <c r="P27" s="450"/>
      <c r="Q27" s="451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0"/>
      <c r="I28" s="191"/>
      <c r="J28" s="200"/>
      <c r="K28" s="200"/>
      <c r="L28" s="200"/>
      <c r="M28" s="277"/>
      <c r="N28" s="277"/>
      <c r="O28" s="449"/>
      <c r="P28" s="450"/>
      <c r="Q28" s="451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449"/>
      <c r="P29" s="450"/>
      <c r="Q29" s="451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449"/>
      <c r="P30" s="450"/>
      <c r="Q30" s="451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449"/>
      <c r="P31" s="450"/>
      <c r="Q31" s="451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446"/>
      <c r="P32" s="447"/>
      <c r="Q32" s="448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24">
        <f>SUM(O22:Q32)</f>
        <v>0</v>
      </c>
      <c r="P33" s="425"/>
      <c r="Q33" s="426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M3" sqref="AM3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109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215</v>
      </c>
      <c r="D22" s="288"/>
      <c r="E22" s="288"/>
      <c r="F22" s="288"/>
      <c r="G22" s="288"/>
      <c r="H22" s="294" t="s">
        <v>35</v>
      </c>
      <c r="I22" s="295"/>
      <c r="J22" s="296">
        <v>6</v>
      </c>
      <c r="K22" s="297"/>
      <c r="L22" s="298"/>
      <c r="M22" s="299"/>
      <c r="N22" s="300"/>
      <c r="O22" s="301">
        <f t="shared" ref="O22:O25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218</v>
      </c>
      <c r="D23" s="288"/>
      <c r="E23" s="288"/>
      <c r="F23" s="288"/>
      <c r="G23" s="288"/>
      <c r="H23" s="284" t="s">
        <v>151</v>
      </c>
      <c r="I23" s="285"/>
      <c r="J23" s="289">
        <v>0.4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430" t="s">
        <v>219</v>
      </c>
      <c r="D24" s="430"/>
      <c r="E24" s="430"/>
      <c r="F24" s="430"/>
      <c r="G24" s="430"/>
      <c r="H24" s="431" t="s">
        <v>35</v>
      </c>
      <c r="I24" s="432"/>
      <c r="J24" s="433">
        <v>5.0999999999999996</v>
      </c>
      <c r="K24" s="434"/>
      <c r="L24" s="435"/>
      <c r="M24" s="436"/>
      <c r="N24" s="437"/>
      <c r="O24" s="438">
        <f t="shared" si="0"/>
        <v>0</v>
      </c>
      <c r="P24" s="439"/>
      <c r="Q24" s="44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209</v>
      </c>
      <c r="D25" s="282"/>
      <c r="E25" s="282"/>
      <c r="F25" s="282"/>
      <c r="G25" s="283"/>
      <c r="H25" s="284" t="s">
        <v>35</v>
      </c>
      <c r="I25" s="285"/>
      <c r="J25" s="286">
        <v>2.5000000000000001E-2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284"/>
      <c r="I26" s="285"/>
      <c r="J26" s="286"/>
      <c r="K26" s="286"/>
      <c r="L26" s="286"/>
      <c r="M26" s="287"/>
      <c r="N26" s="287"/>
      <c r="O26" s="278"/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9"/>
      <c r="I27" s="176"/>
      <c r="J27" s="200"/>
      <c r="K27" s="200"/>
      <c r="L27" s="200"/>
      <c r="M27" s="277"/>
      <c r="N27" s="277"/>
      <c r="O27" s="307"/>
      <c r="P27" s="308"/>
      <c r="Q27" s="309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9"/>
      <c r="I28" s="176"/>
      <c r="J28" s="200"/>
      <c r="K28" s="200"/>
      <c r="L28" s="200"/>
      <c r="M28" s="277"/>
      <c r="N28" s="277"/>
      <c r="O28" s="307"/>
      <c r="P28" s="308"/>
      <c r="Q28" s="309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07"/>
      <c r="P29" s="308"/>
      <c r="Q29" s="309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07"/>
      <c r="P31" s="308"/>
      <c r="Q31" s="309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04"/>
      <c r="P32" s="305"/>
      <c r="Q32" s="30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F4" sqref="AF4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56</v>
      </c>
      <c r="D22" s="288"/>
      <c r="E22" s="288"/>
      <c r="F22" s="288"/>
      <c r="G22" s="288"/>
      <c r="H22" s="294" t="s">
        <v>35</v>
      </c>
      <c r="I22" s="295"/>
      <c r="J22" s="296">
        <v>14.53</v>
      </c>
      <c r="K22" s="297"/>
      <c r="L22" s="298"/>
      <c r="M22" s="299"/>
      <c r="N22" s="300"/>
      <c r="O22" s="310">
        <f t="shared" ref="O22:O27" si="0">J22*M22</f>
        <v>0</v>
      </c>
      <c r="P22" s="311"/>
      <c r="Q22" s="31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85</v>
      </c>
      <c r="D23" s="288"/>
      <c r="E23" s="288"/>
      <c r="F23" s="288"/>
      <c r="G23" s="288"/>
      <c r="H23" s="284" t="s">
        <v>35</v>
      </c>
      <c r="I23" s="285"/>
      <c r="J23" s="289">
        <v>1.58</v>
      </c>
      <c r="K23" s="290"/>
      <c r="L23" s="291"/>
      <c r="M23" s="292"/>
      <c r="N23" s="293"/>
      <c r="O23" s="313">
        <f t="shared" si="0"/>
        <v>0</v>
      </c>
      <c r="P23" s="314"/>
      <c r="Q23" s="315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68</v>
      </c>
      <c r="D24" s="288"/>
      <c r="E24" s="288"/>
      <c r="F24" s="288"/>
      <c r="G24" s="288"/>
      <c r="H24" s="284" t="s">
        <v>35</v>
      </c>
      <c r="I24" s="285"/>
      <c r="J24" s="289">
        <v>0.45</v>
      </c>
      <c r="K24" s="290"/>
      <c r="L24" s="291"/>
      <c r="M24" s="292"/>
      <c r="N24" s="293"/>
      <c r="O24" s="313">
        <f t="shared" si="0"/>
        <v>0</v>
      </c>
      <c r="P24" s="314"/>
      <c r="Q24" s="315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88</v>
      </c>
      <c r="D25" s="282"/>
      <c r="E25" s="282"/>
      <c r="F25" s="282"/>
      <c r="G25" s="283"/>
      <c r="H25" s="284" t="s">
        <v>151</v>
      </c>
      <c r="I25" s="285"/>
      <c r="J25" s="286">
        <v>1</v>
      </c>
      <c r="K25" s="286"/>
      <c r="L25" s="286"/>
      <c r="M25" s="287"/>
      <c r="N25" s="287"/>
      <c r="O25" s="313">
        <f t="shared" si="0"/>
        <v>0</v>
      </c>
      <c r="P25" s="314"/>
      <c r="Q25" s="315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41</v>
      </c>
      <c r="D26" s="282"/>
      <c r="E26" s="282"/>
      <c r="F26" s="282"/>
      <c r="G26" s="283"/>
      <c r="H26" s="284" t="s">
        <v>35</v>
      </c>
      <c r="I26" s="285"/>
      <c r="J26" s="286">
        <v>0.1</v>
      </c>
      <c r="K26" s="286"/>
      <c r="L26" s="286"/>
      <c r="M26" s="287"/>
      <c r="N26" s="287"/>
      <c r="O26" s="313">
        <f t="shared" si="0"/>
        <v>0</v>
      </c>
      <c r="P26" s="314"/>
      <c r="Q26" s="315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282" t="s">
        <v>73</v>
      </c>
      <c r="D27" s="282"/>
      <c r="E27" s="282"/>
      <c r="F27" s="282"/>
      <c r="G27" s="283"/>
      <c r="H27" s="284" t="s">
        <v>35</v>
      </c>
      <c r="I27" s="285"/>
      <c r="J27" s="286">
        <v>0.3</v>
      </c>
      <c r="K27" s="286"/>
      <c r="L27" s="286"/>
      <c r="M27" s="287"/>
      <c r="N27" s="287"/>
      <c r="O27" s="313">
        <f t="shared" si="0"/>
        <v>0</v>
      </c>
      <c r="P27" s="314"/>
      <c r="Q27" s="315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/>
      <c r="B28" s="281"/>
      <c r="C28" s="282"/>
      <c r="D28" s="282"/>
      <c r="E28" s="282"/>
      <c r="F28" s="282"/>
      <c r="G28" s="283"/>
      <c r="H28" s="284"/>
      <c r="I28" s="285"/>
      <c r="J28" s="286"/>
      <c r="K28" s="286"/>
      <c r="L28" s="286"/>
      <c r="M28" s="287"/>
      <c r="N28" s="287"/>
      <c r="O28" s="313"/>
      <c r="P28" s="314"/>
      <c r="Q28" s="315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449"/>
      <c r="P29" s="450"/>
      <c r="Q29" s="451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449"/>
      <c r="P30" s="450"/>
      <c r="Q30" s="451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449"/>
      <c r="P31" s="450"/>
      <c r="Q31" s="451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446"/>
      <c r="P32" s="447"/>
      <c r="Q32" s="448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24">
        <f>SUM(O22:Q32)</f>
        <v>0</v>
      </c>
      <c r="P33" s="425"/>
      <c r="Q33" s="426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I2" sqref="AI2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57031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135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257</v>
      </c>
      <c r="D22" s="288"/>
      <c r="E22" s="288"/>
      <c r="F22" s="288"/>
      <c r="G22" s="288"/>
      <c r="H22" s="294" t="s">
        <v>35</v>
      </c>
      <c r="I22" s="295"/>
      <c r="J22" s="296">
        <v>6</v>
      </c>
      <c r="K22" s="297"/>
      <c r="L22" s="298"/>
      <c r="M22" s="299"/>
      <c r="N22" s="300"/>
      <c r="O22" s="301">
        <f t="shared" ref="O22:O27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207</v>
      </c>
      <c r="D23" s="288"/>
      <c r="E23" s="288"/>
      <c r="F23" s="288"/>
      <c r="G23" s="288"/>
      <c r="H23" s="284" t="s">
        <v>35</v>
      </c>
      <c r="I23" s="285"/>
      <c r="J23" s="289">
        <v>0.17399999999999999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430" t="s">
        <v>216</v>
      </c>
      <c r="D24" s="430"/>
      <c r="E24" s="430"/>
      <c r="F24" s="430"/>
      <c r="G24" s="430"/>
      <c r="H24" s="431" t="s">
        <v>35</v>
      </c>
      <c r="I24" s="432"/>
      <c r="J24" s="433">
        <v>5</v>
      </c>
      <c r="K24" s="434"/>
      <c r="L24" s="435"/>
      <c r="M24" s="436"/>
      <c r="N24" s="437"/>
      <c r="O24" s="438">
        <f t="shared" si="0"/>
        <v>0</v>
      </c>
      <c r="P24" s="439"/>
      <c r="Q24" s="44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209</v>
      </c>
      <c r="D25" s="282"/>
      <c r="E25" s="282"/>
      <c r="F25" s="282"/>
      <c r="G25" s="283"/>
      <c r="H25" s="284" t="s">
        <v>35</v>
      </c>
      <c r="I25" s="285"/>
      <c r="J25" s="286">
        <v>0.1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217</v>
      </c>
      <c r="D26" s="282"/>
      <c r="E26" s="282"/>
      <c r="F26" s="282"/>
      <c r="G26" s="283"/>
      <c r="H26" s="284" t="s">
        <v>151</v>
      </c>
      <c r="I26" s="285"/>
      <c r="J26" s="286">
        <v>0.8</v>
      </c>
      <c r="K26" s="286"/>
      <c r="L26" s="286"/>
      <c r="M26" s="287"/>
      <c r="N26" s="287"/>
      <c r="O26" s="278">
        <f t="shared" si="0"/>
        <v>0</v>
      </c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282" t="s">
        <v>68</v>
      </c>
      <c r="D27" s="282"/>
      <c r="E27" s="282"/>
      <c r="F27" s="282"/>
      <c r="G27" s="283"/>
      <c r="H27" s="316" t="s">
        <v>35</v>
      </c>
      <c r="I27" s="281"/>
      <c r="J27" s="286">
        <v>0.7</v>
      </c>
      <c r="K27" s="286"/>
      <c r="L27" s="286"/>
      <c r="M27" s="287"/>
      <c r="N27" s="287"/>
      <c r="O27" s="278">
        <f t="shared" si="0"/>
        <v>0</v>
      </c>
      <c r="P27" s="279"/>
      <c r="Q27" s="280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/>
      <c r="B28" s="281"/>
      <c r="C28" s="282"/>
      <c r="D28" s="282"/>
      <c r="E28" s="282"/>
      <c r="F28" s="282"/>
      <c r="G28" s="283"/>
      <c r="H28" s="316"/>
      <c r="I28" s="281"/>
      <c r="J28" s="286"/>
      <c r="K28" s="286"/>
      <c r="L28" s="286"/>
      <c r="M28" s="287"/>
      <c r="N28" s="287"/>
      <c r="O28" s="278"/>
      <c r="P28" s="279"/>
      <c r="Q28" s="280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07"/>
      <c r="P29" s="308"/>
      <c r="Q29" s="309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07"/>
      <c r="P31" s="308"/>
      <c r="Q31" s="309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04"/>
      <c r="P32" s="305"/>
      <c r="Q32" s="30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J4" sqref="AJ4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285156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214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204</v>
      </c>
      <c r="D22" s="288"/>
      <c r="E22" s="288"/>
      <c r="F22" s="288"/>
      <c r="G22" s="288"/>
      <c r="H22" s="294" t="s">
        <v>35</v>
      </c>
      <c r="I22" s="295"/>
      <c r="J22" s="296">
        <v>0.8</v>
      </c>
      <c r="K22" s="297"/>
      <c r="L22" s="298"/>
      <c r="M22" s="299"/>
      <c r="N22" s="300"/>
      <c r="O22" s="310">
        <f t="shared" ref="O22:O25" si="0">J22*M22</f>
        <v>0</v>
      </c>
      <c r="P22" s="311"/>
      <c r="Q22" s="31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179</v>
      </c>
      <c r="D23" s="288"/>
      <c r="E23" s="288"/>
      <c r="F23" s="288"/>
      <c r="G23" s="288"/>
      <c r="H23" s="284" t="s">
        <v>35</v>
      </c>
      <c r="I23" s="285"/>
      <c r="J23" s="289">
        <v>0.5</v>
      </c>
      <c r="K23" s="290"/>
      <c r="L23" s="291"/>
      <c r="M23" s="292"/>
      <c r="N23" s="293"/>
      <c r="O23" s="313">
        <f t="shared" si="0"/>
        <v>0</v>
      </c>
      <c r="P23" s="314"/>
      <c r="Q23" s="315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68</v>
      </c>
      <c r="D24" s="288"/>
      <c r="E24" s="288"/>
      <c r="F24" s="288"/>
      <c r="G24" s="288"/>
      <c r="H24" s="284" t="s">
        <v>35</v>
      </c>
      <c r="I24" s="285"/>
      <c r="J24" s="289">
        <v>0.25</v>
      </c>
      <c r="K24" s="290"/>
      <c r="L24" s="291"/>
      <c r="M24" s="292"/>
      <c r="N24" s="293"/>
      <c r="O24" s="313">
        <f t="shared" si="0"/>
        <v>0</v>
      </c>
      <c r="P24" s="314"/>
      <c r="Q24" s="315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41</v>
      </c>
      <c r="D25" s="282"/>
      <c r="E25" s="282"/>
      <c r="F25" s="282"/>
      <c r="G25" s="283"/>
      <c r="H25" s="284" t="s">
        <v>35</v>
      </c>
      <c r="I25" s="285"/>
      <c r="J25" s="286">
        <v>0.1</v>
      </c>
      <c r="K25" s="286"/>
      <c r="L25" s="286"/>
      <c r="M25" s="287"/>
      <c r="N25" s="287"/>
      <c r="O25" s="313">
        <f t="shared" si="0"/>
        <v>0</v>
      </c>
      <c r="P25" s="314"/>
      <c r="Q25" s="315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284"/>
      <c r="I26" s="285"/>
      <c r="J26" s="286"/>
      <c r="K26" s="286"/>
      <c r="L26" s="286"/>
      <c r="M26" s="287"/>
      <c r="N26" s="287"/>
      <c r="O26" s="313"/>
      <c r="P26" s="314"/>
      <c r="Q26" s="315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/>
      <c r="B27" s="281"/>
      <c r="C27" s="282"/>
      <c r="D27" s="282"/>
      <c r="E27" s="282"/>
      <c r="F27" s="282"/>
      <c r="G27" s="283"/>
      <c r="H27" s="284"/>
      <c r="I27" s="285"/>
      <c r="J27" s="286"/>
      <c r="K27" s="286"/>
      <c r="L27" s="286"/>
      <c r="M27" s="287"/>
      <c r="N27" s="287"/>
      <c r="O27" s="313"/>
      <c r="P27" s="314"/>
      <c r="Q27" s="315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/>
      <c r="B28" s="281"/>
      <c r="C28" s="282"/>
      <c r="D28" s="282"/>
      <c r="E28" s="282"/>
      <c r="F28" s="282"/>
      <c r="G28" s="283"/>
      <c r="H28" s="284"/>
      <c r="I28" s="285"/>
      <c r="J28" s="286"/>
      <c r="K28" s="286"/>
      <c r="L28" s="286"/>
      <c r="M28" s="287"/>
      <c r="N28" s="287"/>
      <c r="O28" s="313"/>
      <c r="P28" s="314"/>
      <c r="Q28" s="315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/>
      <c r="B29" s="281"/>
      <c r="C29" s="282"/>
      <c r="D29" s="282"/>
      <c r="E29" s="282"/>
      <c r="F29" s="282"/>
      <c r="G29" s="283"/>
      <c r="H29" s="316"/>
      <c r="I29" s="281"/>
      <c r="J29" s="286"/>
      <c r="K29" s="286"/>
      <c r="L29" s="286"/>
      <c r="M29" s="287"/>
      <c r="N29" s="287"/>
      <c r="O29" s="313"/>
      <c r="P29" s="314"/>
      <c r="Q29" s="315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458"/>
      <c r="P30" s="459"/>
      <c r="Q30" s="460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458"/>
      <c r="P31" s="459"/>
      <c r="Q31" s="460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26"/>
      <c r="P32" s="327"/>
      <c r="Q32" s="328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29">
        <f>SUM(O22:Q32)</f>
        <v>0</v>
      </c>
      <c r="P33" s="329"/>
      <c r="Q33" s="330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(O33+J34)/1.6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F2" sqref="AF2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320" t="s">
        <v>33</v>
      </c>
      <c r="B22" s="320"/>
      <c r="C22" s="347" t="s">
        <v>182</v>
      </c>
      <c r="D22" s="347"/>
      <c r="E22" s="347"/>
      <c r="F22" s="347"/>
      <c r="G22" s="347"/>
      <c r="H22" s="356" t="s">
        <v>35</v>
      </c>
      <c r="I22" s="357"/>
      <c r="J22" s="358">
        <v>8.25</v>
      </c>
      <c r="K22" s="359"/>
      <c r="L22" s="360"/>
      <c r="M22" s="441"/>
      <c r="N22" s="442"/>
      <c r="O22" s="443">
        <f t="shared" ref="O22:O26" si="0">J22*M22</f>
        <v>0</v>
      </c>
      <c r="P22" s="444"/>
      <c r="Q22" s="445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320" t="s">
        <v>36</v>
      </c>
      <c r="B23" s="320"/>
      <c r="C23" s="347" t="s">
        <v>76</v>
      </c>
      <c r="D23" s="347"/>
      <c r="E23" s="347"/>
      <c r="F23" s="347"/>
      <c r="G23" s="347"/>
      <c r="H23" s="348" t="s">
        <v>35</v>
      </c>
      <c r="I23" s="349"/>
      <c r="J23" s="350">
        <v>0.7</v>
      </c>
      <c r="K23" s="351"/>
      <c r="L23" s="352"/>
      <c r="M23" s="470"/>
      <c r="N23" s="471"/>
      <c r="O23" s="467">
        <f t="shared" si="0"/>
        <v>0</v>
      </c>
      <c r="P23" s="468"/>
      <c r="Q23" s="469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320" t="s">
        <v>38</v>
      </c>
      <c r="B24" s="320"/>
      <c r="C24" s="347" t="s">
        <v>88</v>
      </c>
      <c r="D24" s="347"/>
      <c r="E24" s="347"/>
      <c r="F24" s="347"/>
      <c r="G24" s="347"/>
      <c r="H24" s="348" t="s">
        <v>151</v>
      </c>
      <c r="I24" s="349"/>
      <c r="J24" s="350">
        <v>3</v>
      </c>
      <c r="K24" s="351"/>
      <c r="L24" s="352"/>
      <c r="M24" s="470"/>
      <c r="N24" s="471"/>
      <c r="O24" s="467">
        <f t="shared" si="0"/>
        <v>0</v>
      </c>
      <c r="P24" s="468"/>
      <c r="Q24" s="469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320" t="s">
        <v>40</v>
      </c>
      <c r="B25" s="320"/>
      <c r="C25" s="317" t="s">
        <v>77</v>
      </c>
      <c r="D25" s="317"/>
      <c r="E25" s="317"/>
      <c r="F25" s="317"/>
      <c r="G25" s="318"/>
      <c r="H25" s="319" t="s">
        <v>35</v>
      </c>
      <c r="I25" s="320"/>
      <c r="J25" s="321">
        <v>3.57</v>
      </c>
      <c r="K25" s="321"/>
      <c r="L25" s="321"/>
      <c r="M25" s="322"/>
      <c r="N25" s="322"/>
      <c r="O25" s="467">
        <f t="shared" si="0"/>
        <v>0</v>
      </c>
      <c r="P25" s="468"/>
      <c r="Q25" s="469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320" t="s">
        <v>42</v>
      </c>
      <c r="B26" s="320"/>
      <c r="C26" s="317" t="s">
        <v>41</v>
      </c>
      <c r="D26" s="317"/>
      <c r="E26" s="317"/>
      <c r="F26" s="317"/>
      <c r="G26" s="318"/>
      <c r="H26" s="319" t="s">
        <v>35</v>
      </c>
      <c r="I26" s="320"/>
      <c r="J26" s="321">
        <v>0.8</v>
      </c>
      <c r="K26" s="321"/>
      <c r="L26" s="321"/>
      <c r="M26" s="470"/>
      <c r="N26" s="471"/>
      <c r="O26" s="467">
        <f t="shared" si="0"/>
        <v>0</v>
      </c>
      <c r="P26" s="468"/>
      <c r="Q26" s="469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9"/>
      <c r="I27" s="176"/>
      <c r="J27" s="200"/>
      <c r="K27" s="200"/>
      <c r="L27" s="200"/>
      <c r="M27" s="277"/>
      <c r="N27" s="277"/>
      <c r="O27" s="464"/>
      <c r="P27" s="465"/>
      <c r="Q27" s="46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9"/>
      <c r="I28" s="176"/>
      <c r="J28" s="200"/>
      <c r="K28" s="200"/>
      <c r="L28" s="200"/>
      <c r="M28" s="277"/>
      <c r="N28" s="277"/>
      <c r="O28" s="464"/>
      <c r="P28" s="465"/>
      <c r="Q28" s="46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464"/>
      <c r="P29" s="465"/>
      <c r="Q29" s="466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464"/>
      <c r="P30" s="465"/>
      <c r="Q30" s="46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464"/>
      <c r="P31" s="465"/>
      <c r="Q31" s="46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461"/>
      <c r="P32" s="462"/>
      <c r="Q32" s="463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37">
        <f>SUM(O22:Q32)</f>
        <v>0</v>
      </c>
      <c r="P33" s="337"/>
      <c r="Q33" s="338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view="pageBreakPreview" zoomScaleNormal="100" workbookViewId="0">
      <selection activeCell="AE26" sqref="AE26:AG26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3" ht="15.75" x14ac:dyDescent="0.25">
      <c r="BJ1" s="89" t="s">
        <v>263</v>
      </c>
    </row>
    <row r="3" spans="1:63" s="31" customFormat="1" ht="12" x14ac:dyDescent="0.2">
      <c r="AS3" s="32" t="s">
        <v>0</v>
      </c>
    </row>
    <row r="4" spans="1:63" s="31" customFormat="1" ht="12" x14ac:dyDescent="0.2">
      <c r="AS4" s="32" t="s">
        <v>1</v>
      </c>
    </row>
    <row r="5" spans="1:63" s="31" customFormat="1" ht="12" x14ac:dyDescent="0.2">
      <c r="AS5" s="32" t="s">
        <v>2</v>
      </c>
    </row>
    <row r="6" spans="1:63" ht="14.1" customHeight="1" thickBot="1" x14ac:dyDescent="0.3">
      <c r="BC6" s="122" t="s">
        <v>3</v>
      </c>
      <c r="BD6" s="122"/>
      <c r="BE6" s="122"/>
      <c r="BF6" s="122"/>
      <c r="BG6" s="122"/>
      <c r="BH6" s="122"/>
      <c r="BI6" s="122"/>
      <c r="BJ6" s="122"/>
    </row>
    <row r="7" spans="1:63" s="34" customFormat="1" ht="15.95" customHeight="1" x14ac:dyDescent="0.2">
      <c r="AS7" s="35"/>
      <c r="AT7" s="35"/>
      <c r="AU7" s="35"/>
      <c r="AV7" s="35"/>
      <c r="AW7" s="35"/>
      <c r="AX7" s="35"/>
      <c r="AY7" s="35"/>
      <c r="AZ7" s="35"/>
      <c r="BA7" s="35" t="s">
        <v>4</v>
      </c>
      <c r="BB7" s="36"/>
      <c r="BC7" s="123"/>
      <c r="BD7" s="124"/>
      <c r="BE7" s="124"/>
      <c r="BF7" s="124"/>
      <c r="BG7" s="124"/>
      <c r="BH7" s="124"/>
      <c r="BI7" s="124"/>
      <c r="BJ7" s="125"/>
    </row>
    <row r="8" spans="1:63" s="34" customFormat="1" ht="15.9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BA8" s="35" t="s">
        <v>5</v>
      </c>
      <c r="BC8" s="127"/>
      <c r="BD8" s="128"/>
      <c r="BE8" s="128"/>
      <c r="BF8" s="128"/>
      <c r="BG8" s="128"/>
      <c r="BH8" s="128"/>
      <c r="BI8" s="128"/>
      <c r="BJ8" s="129"/>
    </row>
    <row r="9" spans="1:63" s="34" customFormat="1" ht="8.25" customHeight="1" x14ac:dyDescent="0.2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BA9" s="35"/>
      <c r="BC9" s="131"/>
      <c r="BD9" s="132"/>
      <c r="BE9" s="132"/>
      <c r="BF9" s="132"/>
      <c r="BG9" s="132"/>
      <c r="BH9" s="132"/>
      <c r="BI9" s="132"/>
      <c r="BJ9" s="133"/>
    </row>
    <row r="10" spans="1:63" s="38" customFormat="1" ht="11.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34"/>
      <c r="BD10" s="135"/>
      <c r="BE10" s="135"/>
      <c r="BF10" s="135"/>
      <c r="BG10" s="135"/>
      <c r="BH10" s="135"/>
      <c r="BI10" s="135"/>
      <c r="BJ10" s="136"/>
    </row>
    <row r="11" spans="1:63" s="38" customFormat="1" ht="15.95" customHeight="1" x14ac:dyDescent="0.2">
      <c r="A11" s="116" t="s">
        <v>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78"/>
      <c r="AH11" s="78"/>
      <c r="AI11" s="78"/>
      <c r="AJ11" s="40"/>
      <c r="AK11" s="40"/>
      <c r="AL11" s="40"/>
      <c r="AM11" s="40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BA11" s="41" t="s">
        <v>8</v>
      </c>
      <c r="BB11" s="41"/>
      <c r="BC11" s="117"/>
      <c r="BD11" s="118"/>
      <c r="BE11" s="118"/>
      <c r="BF11" s="118"/>
      <c r="BG11" s="118"/>
      <c r="BH11" s="118"/>
      <c r="BI11" s="118"/>
      <c r="BJ11" s="119"/>
    </row>
    <row r="12" spans="1:63" s="34" customFormat="1" ht="15.95" customHeight="1" x14ac:dyDescent="0.2">
      <c r="A12" s="120" t="s">
        <v>264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1"/>
      <c r="BC12" s="117"/>
      <c r="BD12" s="118"/>
      <c r="BE12" s="118"/>
      <c r="BF12" s="118"/>
      <c r="BG12" s="118"/>
      <c r="BH12" s="118"/>
      <c r="BI12" s="118"/>
      <c r="BJ12" s="119"/>
    </row>
    <row r="13" spans="1:63" s="34" customFormat="1" ht="15.95" customHeight="1" x14ac:dyDescent="0.2">
      <c r="A13" s="116" t="s">
        <v>10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42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36"/>
      <c r="AZ13" s="35"/>
      <c r="BA13" s="41" t="s">
        <v>11</v>
      </c>
      <c r="BB13" s="43"/>
      <c r="BC13" s="117"/>
      <c r="BD13" s="118"/>
      <c r="BE13" s="118"/>
      <c r="BF13" s="118"/>
      <c r="BG13" s="118"/>
      <c r="BH13" s="118"/>
      <c r="BI13" s="118"/>
      <c r="BJ13" s="119"/>
    </row>
    <row r="14" spans="1:63" ht="15.95" customHeight="1" thickBot="1" x14ac:dyDescent="0.3">
      <c r="AP14" s="34"/>
      <c r="AQ14" s="34"/>
      <c r="AR14" s="34"/>
      <c r="AS14" s="35"/>
      <c r="AT14" s="35"/>
      <c r="AU14" s="35"/>
      <c r="AV14" s="35"/>
      <c r="AW14" s="35"/>
      <c r="AX14" s="35"/>
      <c r="AY14" s="35"/>
      <c r="AZ14" s="37"/>
      <c r="BA14" s="35" t="s">
        <v>12</v>
      </c>
      <c r="BB14" s="42"/>
      <c r="BC14" s="137"/>
      <c r="BD14" s="138"/>
      <c r="BE14" s="138"/>
      <c r="BF14" s="138"/>
      <c r="BG14" s="138"/>
      <c r="BH14" s="138"/>
      <c r="BI14" s="138"/>
      <c r="BJ14" s="139"/>
      <c r="BK14" s="83"/>
    </row>
    <row r="15" spans="1:63" s="31" customFormat="1" ht="14.25" customHeight="1" thickBot="1" x14ac:dyDescent="0.25">
      <c r="AD15" s="140" t="s">
        <v>13</v>
      </c>
      <c r="AE15" s="140"/>
      <c r="AF15" s="140"/>
      <c r="AG15" s="140"/>
      <c r="AH15" s="140"/>
      <c r="AI15" s="140"/>
      <c r="AJ15" s="140"/>
      <c r="AK15" s="140"/>
      <c r="AL15" s="140" t="s">
        <v>14</v>
      </c>
      <c r="AM15" s="140"/>
      <c r="AN15" s="140"/>
      <c r="AO15" s="140"/>
      <c r="AP15" s="140"/>
      <c r="AQ15" s="140"/>
      <c r="AR15" s="140"/>
      <c r="AS15" s="140"/>
      <c r="AT15" s="44"/>
      <c r="AU15" s="44"/>
      <c r="AV15" s="44"/>
      <c r="AW15" s="45"/>
      <c r="AX15" s="45"/>
      <c r="AY15" s="45"/>
      <c r="AZ15" s="45"/>
      <c r="BA15" s="45"/>
      <c r="BB15" s="45"/>
      <c r="BC15" s="45"/>
      <c r="BD15" s="45"/>
      <c r="BE15" s="45"/>
      <c r="BF15" s="36"/>
      <c r="BG15" s="45"/>
      <c r="BH15" s="45"/>
      <c r="BI15" s="45"/>
      <c r="BJ15" s="45"/>
    </row>
    <row r="16" spans="1:63" s="31" customFormat="1" ht="15.75" customHeight="1" thickBot="1" x14ac:dyDescent="0.25">
      <c r="AB16" s="15" t="s">
        <v>15</v>
      </c>
      <c r="AC16" s="46"/>
      <c r="AD16" s="141"/>
      <c r="AE16" s="142"/>
      <c r="AF16" s="142"/>
      <c r="AG16" s="142"/>
      <c r="AH16" s="142"/>
      <c r="AI16" s="142"/>
      <c r="AJ16" s="142"/>
      <c r="AK16" s="142"/>
      <c r="AL16" s="143">
        <v>43101</v>
      </c>
      <c r="AM16" s="144"/>
      <c r="AN16" s="144"/>
      <c r="AO16" s="144"/>
      <c r="AP16" s="144"/>
      <c r="AQ16" s="144"/>
      <c r="AR16" s="144"/>
      <c r="AS16" s="145"/>
      <c r="AT16" s="46"/>
      <c r="AU16" s="46"/>
      <c r="AV16" s="46"/>
      <c r="AW16" s="45"/>
      <c r="AX16" s="45"/>
      <c r="AY16" s="45"/>
      <c r="AZ16" s="45"/>
      <c r="BA16" s="45"/>
      <c r="BB16" s="45"/>
      <c r="BC16" s="45"/>
      <c r="BD16" s="45"/>
      <c r="BE16" s="45"/>
      <c r="BF16" s="35"/>
      <c r="BG16" s="45"/>
      <c r="BH16" s="45"/>
      <c r="BI16" s="45"/>
      <c r="BJ16" s="45"/>
    </row>
    <row r="17" spans="1:62" s="34" customFormat="1" ht="5.0999999999999996" customHeight="1" x14ac:dyDescent="0.2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37"/>
      <c r="AO17" s="37"/>
      <c r="AP17" s="37"/>
      <c r="AQ17" s="37"/>
      <c r="AR17" s="37"/>
      <c r="AS17" s="37"/>
      <c r="AT17" s="37"/>
      <c r="AV17" s="37"/>
      <c r="AW17" s="37"/>
      <c r="AX17" s="37"/>
      <c r="AY17" s="37"/>
      <c r="AZ17" s="37"/>
      <c r="BA17" s="37"/>
      <c r="BB17" s="37"/>
      <c r="BC17" s="37"/>
      <c r="BD17" s="36"/>
      <c r="BE17" s="37"/>
      <c r="BF17" s="37"/>
      <c r="BG17" s="45"/>
      <c r="BH17" s="45"/>
      <c r="BI17" s="37"/>
      <c r="BJ17" s="37"/>
    </row>
    <row r="18" spans="1:62" s="34" customFormat="1" ht="15" customHeight="1" x14ac:dyDescent="0.2">
      <c r="A18" s="146" t="s">
        <v>16</v>
      </c>
      <c r="B18" s="147"/>
      <c r="C18" s="147"/>
      <c r="D18" s="147"/>
      <c r="E18" s="147"/>
      <c r="F18" s="147"/>
      <c r="G18" s="147"/>
      <c r="H18" s="147"/>
      <c r="I18" s="148"/>
      <c r="J18" s="155" t="s">
        <v>17</v>
      </c>
      <c r="K18" s="156"/>
      <c r="L18" s="156"/>
      <c r="M18" s="156"/>
      <c r="N18" s="156"/>
      <c r="O18" s="156"/>
      <c r="P18" s="156"/>
      <c r="Q18" s="157"/>
      <c r="R18" s="155" t="s">
        <v>18</v>
      </c>
      <c r="S18" s="156"/>
      <c r="T18" s="156"/>
      <c r="U18" s="156"/>
      <c r="V18" s="156"/>
      <c r="W18" s="156"/>
      <c r="X18" s="156"/>
      <c r="Y18" s="157"/>
      <c r="Z18" s="155" t="s">
        <v>19</v>
      </c>
      <c r="AA18" s="156"/>
      <c r="AB18" s="156"/>
      <c r="AC18" s="156"/>
      <c r="AD18" s="156"/>
      <c r="AE18" s="156"/>
      <c r="AF18" s="156"/>
      <c r="AG18" s="157"/>
      <c r="AH18" s="155" t="s">
        <v>20</v>
      </c>
      <c r="AI18" s="156"/>
      <c r="AJ18" s="156"/>
      <c r="AK18" s="156"/>
      <c r="AL18" s="156"/>
      <c r="AM18" s="156"/>
      <c r="AN18" s="156"/>
      <c r="AO18" s="156"/>
      <c r="AP18" s="157"/>
      <c r="AQ18" s="155" t="s">
        <v>21</v>
      </c>
      <c r="AR18" s="156"/>
      <c r="AS18" s="156"/>
      <c r="AT18" s="156"/>
      <c r="AU18" s="156"/>
      <c r="AV18" s="156"/>
      <c r="AW18" s="156"/>
      <c r="AX18" s="156"/>
      <c r="AY18" s="156"/>
      <c r="AZ18" s="157"/>
      <c r="BA18" s="155" t="s">
        <v>22</v>
      </c>
      <c r="BB18" s="156"/>
      <c r="BC18" s="156"/>
      <c r="BD18" s="156"/>
      <c r="BE18" s="156"/>
      <c r="BF18" s="156"/>
      <c r="BG18" s="156"/>
      <c r="BH18" s="156"/>
      <c r="BI18" s="156"/>
      <c r="BJ18" s="157"/>
    </row>
    <row r="19" spans="1:62" s="34" customFormat="1" ht="10.5" customHeight="1" x14ac:dyDescent="0.2">
      <c r="A19" s="149"/>
      <c r="B19" s="150"/>
      <c r="C19" s="150"/>
      <c r="D19" s="150"/>
      <c r="E19" s="150"/>
      <c r="F19" s="150"/>
      <c r="G19" s="150"/>
      <c r="H19" s="150"/>
      <c r="I19" s="151"/>
      <c r="J19" s="50" t="s">
        <v>23</v>
      </c>
      <c r="K19" s="160">
        <v>43101</v>
      </c>
      <c r="L19" s="160"/>
      <c r="M19" s="160"/>
      <c r="N19" s="160"/>
      <c r="O19" s="160"/>
      <c r="P19" s="160"/>
      <c r="Q19" s="51" t="s">
        <v>24</v>
      </c>
      <c r="R19" s="50" t="s">
        <v>23</v>
      </c>
      <c r="S19" s="161"/>
      <c r="T19" s="161"/>
      <c r="U19" s="161"/>
      <c r="V19" s="161"/>
      <c r="W19" s="161"/>
      <c r="X19" s="161"/>
      <c r="Y19" s="51" t="s">
        <v>24</v>
      </c>
      <c r="Z19" s="50" t="s">
        <v>23</v>
      </c>
      <c r="AA19" s="161"/>
      <c r="AB19" s="161"/>
      <c r="AC19" s="161"/>
      <c r="AD19" s="161"/>
      <c r="AE19" s="161"/>
      <c r="AF19" s="161"/>
      <c r="AG19" s="51" t="s">
        <v>24</v>
      </c>
      <c r="AH19" s="50" t="s">
        <v>23</v>
      </c>
      <c r="AI19" s="162"/>
      <c r="AJ19" s="162"/>
      <c r="AK19" s="162"/>
      <c r="AL19" s="162"/>
      <c r="AM19" s="162"/>
      <c r="AN19" s="162"/>
      <c r="AO19" s="162"/>
      <c r="AP19" s="51" t="s">
        <v>24</v>
      </c>
      <c r="AQ19" s="50" t="s">
        <v>23</v>
      </c>
      <c r="AR19" s="162"/>
      <c r="AS19" s="162"/>
      <c r="AT19" s="162"/>
      <c r="AU19" s="162"/>
      <c r="AV19" s="162"/>
      <c r="AW19" s="162"/>
      <c r="AX19" s="162"/>
      <c r="AY19" s="162"/>
      <c r="AZ19" s="51" t="s">
        <v>24</v>
      </c>
      <c r="BA19" s="50" t="s">
        <v>23</v>
      </c>
      <c r="BB19" s="162"/>
      <c r="BC19" s="162"/>
      <c r="BD19" s="162"/>
      <c r="BE19" s="162"/>
      <c r="BF19" s="162"/>
      <c r="BG19" s="162"/>
      <c r="BH19" s="162"/>
      <c r="BI19" s="162"/>
      <c r="BJ19" s="52" t="s">
        <v>24</v>
      </c>
    </row>
    <row r="20" spans="1:62" s="34" customFormat="1" ht="3" customHeight="1" x14ac:dyDescent="0.2">
      <c r="A20" s="152"/>
      <c r="B20" s="153"/>
      <c r="C20" s="153"/>
      <c r="D20" s="153"/>
      <c r="E20" s="153"/>
      <c r="F20" s="153"/>
      <c r="G20" s="153"/>
      <c r="H20" s="153"/>
      <c r="I20" s="154"/>
      <c r="J20" s="53"/>
      <c r="K20" s="54"/>
      <c r="L20" s="54"/>
      <c r="M20" s="54"/>
      <c r="N20" s="54"/>
      <c r="O20" s="54"/>
      <c r="P20" s="54"/>
      <c r="Q20" s="55"/>
      <c r="R20" s="53"/>
      <c r="S20" s="54"/>
      <c r="T20" s="54"/>
      <c r="U20" s="54"/>
      <c r="V20" s="54"/>
      <c r="W20" s="54"/>
      <c r="X20" s="54"/>
      <c r="Y20" s="55"/>
      <c r="Z20" s="53"/>
      <c r="AA20" s="54"/>
      <c r="AB20" s="54"/>
      <c r="AC20" s="54"/>
      <c r="AD20" s="54"/>
      <c r="AE20" s="54"/>
      <c r="AF20" s="54"/>
      <c r="AG20" s="55"/>
      <c r="AH20" s="53"/>
      <c r="AI20" s="54"/>
      <c r="AJ20" s="54"/>
      <c r="AK20" s="54"/>
      <c r="AL20" s="54"/>
      <c r="AM20" s="54"/>
      <c r="AN20" s="54"/>
      <c r="AO20" s="54"/>
      <c r="AP20" s="55"/>
      <c r="AQ20" s="53"/>
      <c r="AR20" s="54"/>
      <c r="AS20" s="54"/>
      <c r="AT20" s="56"/>
      <c r="AU20" s="56"/>
      <c r="AV20" s="56"/>
      <c r="AW20" s="56"/>
      <c r="AX20" s="56"/>
      <c r="AY20" s="56"/>
      <c r="AZ20" s="57"/>
      <c r="BA20" s="53"/>
      <c r="BB20" s="54"/>
      <c r="BC20" s="54"/>
      <c r="BD20" s="54"/>
      <c r="BE20" s="54"/>
      <c r="BF20" s="54"/>
      <c r="BG20" s="54"/>
      <c r="BH20" s="54"/>
      <c r="BI20" s="54"/>
      <c r="BJ20" s="55"/>
    </row>
    <row r="21" spans="1:62" ht="10.5" customHeight="1" x14ac:dyDescent="0.25">
      <c r="A21" s="172" t="s">
        <v>25</v>
      </c>
      <c r="B21" s="172"/>
      <c r="C21" s="158" t="s">
        <v>26</v>
      </c>
      <c r="D21" s="158"/>
      <c r="E21" s="158"/>
      <c r="F21" s="158"/>
      <c r="G21" s="158"/>
      <c r="H21" s="158"/>
      <c r="I21" s="158"/>
      <c r="J21" s="159" t="s">
        <v>27</v>
      </c>
      <c r="K21" s="159"/>
      <c r="L21" s="159"/>
      <c r="M21" s="159" t="s">
        <v>28</v>
      </c>
      <c r="N21" s="159"/>
      <c r="O21" s="159" t="s">
        <v>29</v>
      </c>
      <c r="P21" s="159"/>
      <c r="Q21" s="159"/>
      <c r="R21" s="159" t="s">
        <v>30</v>
      </c>
      <c r="S21" s="159"/>
      <c r="T21" s="159"/>
      <c r="U21" s="159" t="s">
        <v>28</v>
      </c>
      <c r="V21" s="159"/>
      <c r="W21" s="159" t="s">
        <v>29</v>
      </c>
      <c r="X21" s="159"/>
      <c r="Y21" s="159"/>
      <c r="Z21" s="159" t="s">
        <v>30</v>
      </c>
      <c r="AA21" s="159"/>
      <c r="AB21" s="159"/>
      <c r="AC21" s="159" t="s">
        <v>28</v>
      </c>
      <c r="AD21" s="159"/>
      <c r="AE21" s="159" t="s">
        <v>29</v>
      </c>
      <c r="AF21" s="159"/>
      <c r="AG21" s="159"/>
      <c r="AH21" s="159" t="s">
        <v>30</v>
      </c>
      <c r="AI21" s="159"/>
      <c r="AJ21" s="159"/>
      <c r="AK21" s="159" t="s">
        <v>28</v>
      </c>
      <c r="AL21" s="159"/>
      <c r="AM21" s="159"/>
      <c r="AN21" s="159" t="s">
        <v>29</v>
      </c>
      <c r="AO21" s="159"/>
      <c r="AP21" s="159"/>
      <c r="AQ21" s="159" t="s">
        <v>30</v>
      </c>
      <c r="AR21" s="159"/>
      <c r="AS21" s="171"/>
      <c r="AT21" s="159" t="s">
        <v>28</v>
      </c>
      <c r="AU21" s="159"/>
      <c r="AV21" s="159"/>
      <c r="AW21" s="159"/>
      <c r="AX21" s="159" t="s">
        <v>29</v>
      </c>
      <c r="AY21" s="159"/>
      <c r="AZ21" s="159"/>
      <c r="BA21" s="159" t="s">
        <v>30</v>
      </c>
      <c r="BB21" s="159"/>
      <c r="BC21" s="159"/>
      <c r="BD21" s="159" t="s">
        <v>28</v>
      </c>
      <c r="BE21" s="159"/>
      <c r="BF21" s="159"/>
      <c r="BG21" s="159" t="s">
        <v>29</v>
      </c>
      <c r="BH21" s="159"/>
      <c r="BI21" s="159"/>
      <c r="BJ21" s="159"/>
    </row>
    <row r="22" spans="1:62" ht="30.75" customHeight="1" x14ac:dyDescent="0.25">
      <c r="A22" s="172"/>
      <c r="B22" s="172"/>
      <c r="C22" s="164" t="s">
        <v>31</v>
      </c>
      <c r="D22" s="164"/>
      <c r="E22" s="164"/>
      <c r="F22" s="164"/>
      <c r="G22" s="164"/>
      <c r="H22" s="164" t="s">
        <v>32</v>
      </c>
      <c r="I22" s="164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</row>
    <row r="23" spans="1:62" ht="13.5" customHeight="1" thickBot="1" x14ac:dyDescent="0.3">
      <c r="A23" s="165">
        <v>1</v>
      </c>
      <c r="B23" s="165"/>
      <c r="C23" s="166">
        <v>2</v>
      </c>
      <c r="D23" s="167"/>
      <c r="E23" s="167"/>
      <c r="F23" s="167"/>
      <c r="G23" s="168"/>
      <c r="H23" s="169">
        <v>3</v>
      </c>
      <c r="I23" s="170"/>
      <c r="J23" s="163">
        <v>4</v>
      </c>
      <c r="K23" s="163"/>
      <c r="L23" s="163"/>
      <c r="M23" s="163">
        <v>5</v>
      </c>
      <c r="N23" s="163"/>
      <c r="O23" s="163">
        <v>6</v>
      </c>
      <c r="P23" s="163"/>
      <c r="Q23" s="163"/>
      <c r="R23" s="163">
        <v>7</v>
      </c>
      <c r="S23" s="163"/>
      <c r="T23" s="163"/>
      <c r="U23" s="163">
        <v>8</v>
      </c>
      <c r="V23" s="163"/>
      <c r="W23" s="163">
        <v>9</v>
      </c>
      <c r="X23" s="163"/>
      <c r="Y23" s="163"/>
      <c r="Z23" s="163">
        <v>10</v>
      </c>
      <c r="AA23" s="163"/>
      <c r="AB23" s="163"/>
      <c r="AC23" s="163">
        <v>11</v>
      </c>
      <c r="AD23" s="163"/>
      <c r="AE23" s="163">
        <v>12</v>
      </c>
      <c r="AF23" s="163"/>
      <c r="AG23" s="163"/>
      <c r="AH23" s="163">
        <v>13</v>
      </c>
      <c r="AI23" s="163"/>
      <c r="AJ23" s="163"/>
      <c r="AK23" s="163">
        <v>14</v>
      </c>
      <c r="AL23" s="163"/>
      <c r="AM23" s="163"/>
      <c r="AN23" s="163">
        <v>15</v>
      </c>
      <c r="AO23" s="163"/>
      <c r="AP23" s="163"/>
      <c r="AQ23" s="163">
        <v>16</v>
      </c>
      <c r="AR23" s="163"/>
      <c r="AS23" s="163"/>
      <c r="AT23" s="163">
        <v>17</v>
      </c>
      <c r="AU23" s="163"/>
      <c r="AV23" s="163"/>
      <c r="AW23" s="163"/>
      <c r="AX23" s="163">
        <v>18</v>
      </c>
      <c r="AY23" s="163"/>
      <c r="AZ23" s="163"/>
      <c r="BA23" s="163">
        <v>19</v>
      </c>
      <c r="BB23" s="163"/>
      <c r="BC23" s="163"/>
      <c r="BD23" s="163">
        <v>20</v>
      </c>
      <c r="BE23" s="163"/>
      <c r="BF23" s="163"/>
      <c r="BG23" s="163">
        <v>21</v>
      </c>
      <c r="BH23" s="163"/>
      <c r="BI23" s="163"/>
      <c r="BJ23" s="163"/>
    </row>
    <row r="24" spans="1:62" s="58" customFormat="1" ht="12" customHeight="1" x14ac:dyDescent="0.2">
      <c r="A24" s="176" t="s">
        <v>33</v>
      </c>
      <c r="B24" s="176"/>
      <c r="C24" s="177" t="s">
        <v>34</v>
      </c>
      <c r="D24" s="177"/>
      <c r="E24" s="177"/>
      <c r="F24" s="177"/>
      <c r="G24" s="177"/>
      <c r="H24" s="178"/>
      <c r="I24" s="179"/>
      <c r="J24" s="180">
        <v>15.49</v>
      </c>
      <c r="K24" s="181"/>
      <c r="L24" s="182"/>
      <c r="M24" s="183"/>
      <c r="N24" s="184"/>
      <c r="O24" s="183">
        <f>J24*M24</f>
        <v>0</v>
      </c>
      <c r="P24" s="185"/>
      <c r="Q24" s="184"/>
      <c r="R24" s="173"/>
      <c r="S24" s="175"/>
      <c r="T24" s="174"/>
      <c r="U24" s="173"/>
      <c r="V24" s="174"/>
      <c r="W24" s="175"/>
      <c r="X24" s="175"/>
      <c r="Y24" s="174"/>
      <c r="Z24" s="173"/>
      <c r="AA24" s="175"/>
      <c r="AB24" s="174"/>
      <c r="AC24" s="173"/>
      <c r="AD24" s="174"/>
      <c r="AE24" s="175"/>
      <c r="AF24" s="175"/>
      <c r="AG24" s="174"/>
      <c r="AH24" s="173"/>
      <c r="AI24" s="175"/>
      <c r="AJ24" s="174"/>
      <c r="AK24" s="173"/>
      <c r="AL24" s="175"/>
      <c r="AM24" s="174"/>
      <c r="AN24" s="173"/>
      <c r="AO24" s="175"/>
      <c r="AP24" s="174"/>
      <c r="AQ24" s="173"/>
      <c r="AR24" s="175"/>
      <c r="AS24" s="174"/>
      <c r="AT24" s="173"/>
      <c r="AU24" s="175"/>
      <c r="AV24" s="175"/>
      <c r="AW24" s="174"/>
      <c r="AX24" s="173"/>
      <c r="AY24" s="175"/>
      <c r="AZ24" s="174"/>
      <c r="BA24" s="173"/>
      <c r="BB24" s="175"/>
      <c r="BC24" s="174"/>
      <c r="BD24" s="173"/>
      <c r="BE24" s="175"/>
      <c r="BF24" s="174"/>
      <c r="BG24" s="173"/>
      <c r="BH24" s="175"/>
      <c r="BI24" s="175"/>
      <c r="BJ24" s="189"/>
    </row>
    <row r="25" spans="1:62" s="58" customFormat="1" ht="12" customHeight="1" x14ac:dyDescent="0.2">
      <c r="A25" s="176" t="s">
        <v>36</v>
      </c>
      <c r="B25" s="176"/>
      <c r="C25" s="177" t="s">
        <v>39</v>
      </c>
      <c r="D25" s="177"/>
      <c r="E25" s="177"/>
      <c r="F25" s="177"/>
      <c r="G25" s="177"/>
      <c r="H25" s="190"/>
      <c r="I25" s="191"/>
      <c r="J25" s="192">
        <v>1.19</v>
      </c>
      <c r="K25" s="193"/>
      <c r="L25" s="194"/>
      <c r="M25" s="195"/>
      <c r="N25" s="196"/>
      <c r="O25" s="195">
        <f t="shared" ref="O25:O29" si="0">J25*M25</f>
        <v>0</v>
      </c>
      <c r="P25" s="197"/>
      <c r="Q25" s="196"/>
      <c r="R25" s="186"/>
      <c r="S25" s="187"/>
      <c r="T25" s="188"/>
      <c r="U25" s="186"/>
      <c r="V25" s="188"/>
      <c r="W25" s="187"/>
      <c r="X25" s="187"/>
      <c r="Y25" s="188"/>
      <c r="Z25" s="186"/>
      <c r="AA25" s="187"/>
      <c r="AB25" s="188"/>
      <c r="AC25" s="186"/>
      <c r="AD25" s="188"/>
      <c r="AE25" s="187"/>
      <c r="AF25" s="187"/>
      <c r="AG25" s="188"/>
      <c r="AH25" s="186"/>
      <c r="AI25" s="187"/>
      <c r="AJ25" s="188"/>
      <c r="AK25" s="186"/>
      <c r="AL25" s="187"/>
      <c r="AM25" s="188"/>
      <c r="AN25" s="186"/>
      <c r="AO25" s="187"/>
      <c r="AP25" s="188"/>
      <c r="AQ25" s="186"/>
      <c r="AR25" s="187"/>
      <c r="AS25" s="188"/>
      <c r="AT25" s="186"/>
      <c r="AU25" s="187"/>
      <c r="AV25" s="187"/>
      <c r="AW25" s="188"/>
      <c r="AX25" s="186"/>
      <c r="AY25" s="187"/>
      <c r="AZ25" s="188"/>
      <c r="BA25" s="186"/>
      <c r="BB25" s="187"/>
      <c r="BC25" s="188"/>
      <c r="BD25" s="186"/>
      <c r="BE25" s="187"/>
      <c r="BF25" s="188"/>
      <c r="BG25" s="186"/>
      <c r="BH25" s="187"/>
      <c r="BI25" s="187"/>
      <c r="BJ25" s="198"/>
    </row>
    <row r="26" spans="1:62" s="58" customFormat="1" ht="12" customHeight="1" x14ac:dyDescent="0.2">
      <c r="A26" s="176" t="s">
        <v>38</v>
      </c>
      <c r="B26" s="176"/>
      <c r="C26" s="177" t="s">
        <v>66</v>
      </c>
      <c r="D26" s="177"/>
      <c r="E26" s="177"/>
      <c r="F26" s="177"/>
      <c r="G26" s="177"/>
      <c r="H26" s="190"/>
      <c r="I26" s="191"/>
      <c r="J26" s="192">
        <v>1</v>
      </c>
      <c r="K26" s="193"/>
      <c r="L26" s="194"/>
      <c r="M26" s="195"/>
      <c r="N26" s="196"/>
      <c r="O26" s="195">
        <f t="shared" si="0"/>
        <v>0</v>
      </c>
      <c r="P26" s="197"/>
      <c r="Q26" s="196"/>
      <c r="R26" s="186"/>
      <c r="S26" s="187"/>
      <c r="T26" s="188"/>
      <c r="U26" s="186"/>
      <c r="V26" s="188"/>
      <c r="W26" s="187"/>
      <c r="X26" s="187"/>
      <c r="Y26" s="188"/>
      <c r="Z26" s="186"/>
      <c r="AA26" s="187"/>
      <c r="AB26" s="188"/>
      <c r="AC26" s="186"/>
      <c r="AD26" s="188"/>
      <c r="AE26" s="187"/>
      <c r="AF26" s="187"/>
      <c r="AG26" s="188"/>
      <c r="AH26" s="186"/>
      <c r="AI26" s="187"/>
      <c r="AJ26" s="188"/>
      <c r="AK26" s="186"/>
      <c r="AL26" s="187"/>
      <c r="AM26" s="188"/>
      <c r="AN26" s="186"/>
      <c r="AO26" s="187"/>
      <c r="AP26" s="188"/>
      <c r="AQ26" s="186"/>
      <c r="AR26" s="187"/>
      <c r="AS26" s="188"/>
      <c r="AT26" s="186"/>
      <c r="AU26" s="187"/>
      <c r="AV26" s="187"/>
      <c r="AW26" s="188"/>
      <c r="AX26" s="186"/>
      <c r="AY26" s="187"/>
      <c r="AZ26" s="188"/>
      <c r="BA26" s="186"/>
      <c r="BB26" s="187"/>
      <c r="BC26" s="188"/>
      <c r="BD26" s="186"/>
      <c r="BE26" s="187"/>
      <c r="BF26" s="188"/>
      <c r="BG26" s="186"/>
      <c r="BH26" s="187"/>
      <c r="BI26" s="187"/>
      <c r="BJ26" s="198"/>
    </row>
    <row r="27" spans="1:62" s="58" customFormat="1" ht="11.25" customHeight="1" x14ac:dyDescent="0.2">
      <c r="A27" s="176" t="s">
        <v>40</v>
      </c>
      <c r="B27" s="176"/>
      <c r="C27" s="204" t="s">
        <v>88</v>
      </c>
      <c r="D27" s="204"/>
      <c r="E27" s="204"/>
      <c r="F27" s="204"/>
      <c r="G27" s="205"/>
      <c r="H27" s="199"/>
      <c r="I27" s="176"/>
      <c r="J27" s="200">
        <v>20</v>
      </c>
      <c r="K27" s="200"/>
      <c r="L27" s="200"/>
      <c r="M27" s="201"/>
      <c r="N27" s="201"/>
      <c r="O27" s="195">
        <f t="shared" si="0"/>
        <v>0</v>
      </c>
      <c r="P27" s="197"/>
      <c r="Q27" s="19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 t="s">
        <v>42</v>
      </c>
      <c r="B28" s="176"/>
      <c r="C28" s="204" t="s">
        <v>41</v>
      </c>
      <c r="D28" s="204"/>
      <c r="E28" s="204"/>
      <c r="F28" s="204"/>
      <c r="G28" s="205"/>
      <c r="H28" s="199"/>
      <c r="I28" s="176"/>
      <c r="J28" s="200">
        <v>0.1</v>
      </c>
      <c r="K28" s="200"/>
      <c r="L28" s="200"/>
      <c r="M28" s="201"/>
      <c r="N28" s="201"/>
      <c r="O28" s="195">
        <f t="shared" si="0"/>
        <v>0</v>
      </c>
      <c r="P28" s="197"/>
      <c r="Q28" s="19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 t="s">
        <v>44</v>
      </c>
      <c r="B29" s="176"/>
      <c r="C29" s="206" t="s">
        <v>203</v>
      </c>
      <c r="D29" s="206"/>
      <c r="E29" s="206"/>
      <c r="F29" s="206"/>
      <c r="G29" s="207"/>
      <c r="H29" s="208"/>
      <c r="I29" s="209"/>
      <c r="J29" s="210">
        <v>5.0000000000000001E-3</v>
      </c>
      <c r="K29" s="210"/>
      <c r="L29" s="210"/>
      <c r="M29" s="211"/>
      <c r="N29" s="211"/>
      <c r="O29" s="212">
        <f t="shared" si="0"/>
        <v>0</v>
      </c>
      <c r="P29" s="213"/>
      <c r="Q29" s="21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01"/>
      <c r="N30" s="201"/>
      <c r="O30" s="195"/>
      <c r="P30" s="197"/>
      <c r="Q30" s="19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01"/>
      <c r="N31" s="201"/>
      <c r="O31" s="195"/>
      <c r="P31" s="197"/>
      <c r="Q31" s="19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176"/>
      <c r="B32" s="176"/>
      <c r="C32" s="204"/>
      <c r="D32" s="204"/>
      <c r="E32" s="204"/>
      <c r="F32" s="204"/>
      <c r="G32" s="205"/>
      <c r="H32" s="199"/>
      <c r="I32" s="176"/>
      <c r="J32" s="200"/>
      <c r="K32" s="200"/>
      <c r="L32" s="200"/>
      <c r="M32" s="201"/>
      <c r="N32" s="201"/>
      <c r="O32" s="195"/>
      <c r="P32" s="197"/>
      <c r="Q32" s="196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176"/>
      <c r="B33" s="176"/>
      <c r="C33" s="204"/>
      <c r="D33" s="204"/>
      <c r="E33" s="204"/>
      <c r="F33" s="204"/>
      <c r="G33" s="205"/>
      <c r="H33" s="199"/>
      <c r="I33" s="176"/>
      <c r="J33" s="200"/>
      <c r="K33" s="200"/>
      <c r="L33" s="200"/>
      <c r="M33" s="201"/>
      <c r="N33" s="201"/>
      <c r="O33" s="195"/>
      <c r="P33" s="197"/>
      <c r="Q33" s="196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x14ac:dyDescent="0.2">
      <c r="A34" s="176"/>
      <c r="B34" s="176"/>
      <c r="C34" s="204"/>
      <c r="D34" s="204"/>
      <c r="E34" s="204"/>
      <c r="F34" s="204"/>
      <c r="G34" s="205"/>
      <c r="H34" s="199"/>
      <c r="I34" s="176"/>
      <c r="J34" s="200"/>
      <c r="K34" s="200"/>
      <c r="L34" s="200"/>
      <c r="M34" s="201"/>
      <c r="N34" s="201"/>
      <c r="O34" s="195"/>
      <c r="P34" s="197"/>
      <c r="Q34" s="196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3"/>
    </row>
    <row r="35" spans="1:62" s="58" customFormat="1" ht="11.25" customHeight="1" x14ac:dyDescent="0.2">
      <c r="A35" s="176"/>
      <c r="B35" s="176"/>
      <c r="C35" s="204"/>
      <c r="D35" s="204"/>
      <c r="E35" s="204"/>
      <c r="F35" s="204"/>
      <c r="G35" s="205"/>
      <c r="H35" s="199"/>
      <c r="I35" s="176"/>
      <c r="J35" s="200"/>
      <c r="K35" s="200"/>
      <c r="L35" s="200"/>
      <c r="M35" s="201"/>
      <c r="N35" s="201"/>
      <c r="O35" s="195"/>
      <c r="P35" s="197"/>
      <c r="Q35" s="196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3"/>
    </row>
    <row r="36" spans="1:62" s="58" customFormat="1" ht="11.25" customHeight="1" x14ac:dyDescent="0.2">
      <c r="A36" s="176"/>
      <c r="B36" s="176"/>
      <c r="C36" s="204"/>
      <c r="D36" s="204"/>
      <c r="E36" s="204"/>
      <c r="F36" s="204"/>
      <c r="G36" s="205"/>
      <c r="H36" s="199"/>
      <c r="I36" s="176"/>
      <c r="J36" s="200"/>
      <c r="K36" s="200"/>
      <c r="L36" s="200"/>
      <c r="M36" s="201"/>
      <c r="N36" s="201"/>
      <c r="O36" s="195"/>
      <c r="P36" s="197"/>
      <c r="Q36" s="196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3"/>
    </row>
    <row r="37" spans="1:62" s="58" customFormat="1" ht="11.25" customHeight="1" x14ac:dyDescent="0.2">
      <c r="A37" s="176"/>
      <c r="B37" s="176"/>
      <c r="C37" s="204"/>
      <c r="D37" s="204"/>
      <c r="E37" s="204"/>
      <c r="F37" s="204"/>
      <c r="G37" s="205"/>
      <c r="H37" s="199"/>
      <c r="I37" s="176"/>
      <c r="J37" s="215"/>
      <c r="K37" s="215"/>
      <c r="L37" s="215"/>
      <c r="M37" s="201"/>
      <c r="N37" s="201"/>
      <c r="O37" s="195"/>
      <c r="P37" s="197"/>
      <c r="Q37" s="196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</row>
    <row r="38" spans="1:62" s="58" customFormat="1" ht="11.25" customHeight="1" thickBot="1" x14ac:dyDescent="0.25">
      <c r="A38" s="216"/>
      <c r="B38" s="216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23"/>
      <c r="N38" s="224"/>
      <c r="O38" s="225"/>
      <c r="P38" s="226"/>
      <c r="Q38" s="227"/>
      <c r="R38" s="228"/>
      <c r="S38" s="229"/>
      <c r="T38" s="230"/>
      <c r="U38" s="228"/>
      <c r="V38" s="230"/>
      <c r="W38" s="229"/>
      <c r="X38" s="229"/>
      <c r="Y38" s="230"/>
      <c r="Z38" s="228"/>
      <c r="AA38" s="229"/>
      <c r="AB38" s="230"/>
      <c r="AC38" s="228"/>
      <c r="AD38" s="230"/>
      <c r="AE38" s="229"/>
      <c r="AF38" s="229"/>
      <c r="AG38" s="230"/>
      <c r="AH38" s="228"/>
      <c r="AI38" s="229"/>
      <c r="AJ38" s="230"/>
      <c r="AK38" s="228"/>
      <c r="AL38" s="229"/>
      <c r="AM38" s="230"/>
      <c r="AN38" s="228"/>
      <c r="AO38" s="229"/>
      <c r="AP38" s="230"/>
      <c r="AQ38" s="228"/>
      <c r="AR38" s="229"/>
      <c r="AS38" s="230"/>
      <c r="AT38" s="228"/>
      <c r="AU38" s="229"/>
      <c r="AV38" s="229"/>
      <c r="AW38" s="230"/>
      <c r="AX38" s="228"/>
      <c r="AY38" s="229"/>
      <c r="AZ38" s="230"/>
      <c r="BA38" s="228"/>
      <c r="BB38" s="229"/>
      <c r="BC38" s="230"/>
      <c r="BD38" s="228"/>
      <c r="BE38" s="229"/>
      <c r="BF38" s="230"/>
      <c r="BG38" s="228"/>
      <c r="BH38" s="229"/>
      <c r="BI38" s="229"/>
      <c r="BJ38" s="231"/>
    </row>
    <row r="39" spans="1:62" ht="19.5" customHeight="1" x14ac:dyDescent="0.25">
      <c r="A39" s="237" t="s">
        <v>46</v>
      </c>
      <c r="B39" s="238"/>
      <c r="C39" s="238"/>
      <c r="D39" s="238"/>
      <c r="E39" s="238"/>
      <c r="F39" s="238"/>
      <c r="G39" s="238"/>
      <c r="H39" s="238"/>
      <c r="I39" s="239"/>
      <c r="J39" s="232" t="s">
        <v>47</v>
      </c>
      <c r="K39" s="236"/>
      <c r="L39" s="233"/>
      <c r="M39" s="232" t="s">
        <v>47</v>
      </c>
      <c r="N39" s="233"/>
      <c r="O39" s="240">
        <f>SUM(O24:Q38)</f>
        <v>0</v>
      </c>
      <c r="P39" s="240"/>
      <c r="Q39" s="241"/>
      <c r="R39" s="232" t="s">
        <v>47</v>
      </c>
      <c r="S39" s="236"/>
      <c r="T39" s="233"/>
      <c r="U39" s="232" t="s">
        <v>47</v>
      </c>
      <c r="V39" s="233"/>
      <c r="W39" s="234"/>
      <c r="X39" s="234"/>
      <c r="Y39" s="235"/>
      <c r="Z39" s="232" t="s">
        <v>47</v>
      </c>
      <c r="AA39" s="236"/>
      <c r="AB39" s="233"/>
      <c r="AC39" s="232" t="s">
        <v>47</v>
      </c>
      <c r="AD39" s="233"/>
      <c r="AE39" s="234"/>
      <c r="AF39" s="234"/>
      <c r="AG39" s="235"/>
      <c r="AH39" s="232" t="s">
        <v>47</v>
      </c>
      <c r="AI39" s="236"/>
      <c r="AJ39" s="233"/>
      <c r="AK39" s="232" t="s">
        <v>47</v>
      </c>
      <c r="AL39" s="236"/>
      <c r="AM39" s="233"/>
      <c r="AN39" s="249"/>
      <c r="AO39" s="249"/>
      <c r="AP39" s="250"/>
      <c r="AQ39" s="232" t="s">
        <v>47</v>
      </c>
      <c r="AR39" s="236"/>
      <c r="AS39" s="233"/>
      <c r="AT39" s="232" t="s">
        <v>47</v>
      </c>
      <c r="AU39" s="236"/>
      <c r="AV39" s="236"/>
      <c r="AW39" s="233"/>
      <c r="AX39" s="249"/>
      <c r="AY39" s="249"/>
      <c r="AZ39" s="250"/>
      <c r="BA39" s="232" t="s">
        <v>47</v>
      </c>
      <c r="BB39" s="236"/>
      <c r="BC39" s="233"/>
      <c r="BD39" s="232" t="s">
        <v>47</v>
      </c>
      <c r="BE39" s="236"/>
      <c r="BF39" s="233"/>
      <c r="BG39" s="249"/>
      <c r="BH39" s="249"/>
      <c r="BI39" s="249"/>
      <c r="BJ39" s="250"/>
    </row>
    <row r="40" spans="1:62" ht="14.25" customHeight="1" x14ac:dyDescent="0.25">
      <c r="A40" s="251" t="s">
        <v>48</v>
      </c>
      <c r="B40" s="252"/>
      <c r="C40" s="252"/>
      <c r="D40" s="79"/>
      <c r="E40" s="252" t="s">
        <v>49</v>
      </c>
      <c r="F40" s="252"/>
      <c r="G40" s="252"/>
      <c r="H40" s="252"/>
      <c r="I40" s="253"/>
      <c r="J40" s="254">
        <f>O39*D40/100</f>
        <v>0</v>
      </c>
      <c r="K40" s="254"/>
      <c r="L40" s="254"/>
      <c r="M40" s="254"/>
      <c r="N40" s="254"/>
      <c r="O40" s="254"/>
      <c r="P40" s="254"/>
      <c r="Q40" s="25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</row>
    <row r="41" spans="1:62" ht="6" customHeight="1" x14ac:dyDescent="0.25">
      <c r="A41" s="255"/>
      <c r="B41" s="256"/>
      <c r="C41" s="242"/>
      <c r="D41" s="242"/>
      <c r="E41" s="242"/>
      <c r="F41" s="242"/>
      <c r="G41" s="242"/>
      <c r="H41" s="243"/>
      <c r="I41" s="244"/>
      <c r="J41" s="254"/>
      <c r="K41" s="254"/>
      <c r="L41" s="254"/>
      <c r="M41" s="254"/>
      <c r="N41" s="254"/>
      <c r="O41" s="254"/>
      <c r="P41" s="254"/>
      <c r="Q41" s="25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</row>
    <row r="42" spans="1:62" ht="19.5" customHeight="1" x14ac:dyDescent="0.25">
      <c r="A42" s="245" t="s">
        <v>50</v>
      </c>
      <c r="B42" s="246"/>
      <c r="C42" s="246"/>
      <c r="D42" s="246"/>
      <c r="E42" s="246"/>
      <c r="F42" s="246"/>
      <c r="G42" s="246"/>
      <c r="H42" s="246"/>
      <c r="I42" s="247"/>
      <c r="J42" s="248">
        <f>(O39+J40)/10</f>
        <v>0</v>
      </c>
      <c r="K42" s="248"/>
      <c r="L42" s="248"/>
      <c r="M42" s="248"/>
      <c r="N42" s="248"/>
      <c r="O42" s="248"/>
      <c r="P42" s="248"/>
      <c r="Q42" s="248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</row>
    <row r="43" spans="1:62" ht="19.5" customHeight="1" x14ac:dyDescent="0.25">
      <c r="A43" s="257" t="s">
        <v>51</v>
      </c>
      <c r="B43" s="258"/>
      <c r="C43" s="258"/>
      <c r="D43" s="258"/>
      <c r="E43" s="258"/>
      <c r="F43" s="258"/>
      <c r="G43" s="258"/>
      <c r="H43" s="258"/>
      <c r="I43" s="259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</row>
    <row r="44" spans="1:62" ht="18" customHeight="1" x14ac:dyDescent="0.25">
      <c r="A44" s="262" t="s">
        <v>52</v>
      </c>
      <c r="B44" s="262"/>
      <c r="C44" s="262"/>
      <c r="D44" s="262"/>
      <c r="E44" s="262"/>
      <c r="F44" s="262"/>
      <c r="G44" s="262"/>
      <c r="H44" s="263" t="s">
        <v>53</v>
      </c>
      <c r="I44" s="264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</row>
    <row r="45" spans="1:62" ht="19.5" customHeight="1" x14ac:dyDescent="0.25">
      <c r="A45" s="261" t="s">
        <v>54</v>
      </c>
      <c r="B45" s="261"/>
      <c r="C45" s="261"/>
      <c r="D45" s="261"/>
      <c r="E45" s="261"/>
      <c r="F45" s="261"/>
      <c r="G45" s="261"/>
      <c r="H45" s="265"/>
      <c r="I45" s="266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</row>
    <row r="46" spans="1:62" ht="22.5" customHeight="1" x14ac:dyDescent="0.25">
      <c r="A46" s="269" t="s">
        <v>55</v>
      </c>
      <c r="B46" s="269"/>
      <c r="C46" s="269"/>
      <c r="D46" s="269"/>
      <c r="E46" s="269"/>
      <c r="F46" s="269"/>
      <c r="G46" s="269"/>
      <c r="H46" s="267"/>
      <c r="I46" s="268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</row>
  </sheetData>
  <mergeCells count="455">
    <mergeCell ref="AH46:AP46"/>
    <mergeCell ref="AQ46:AZ46"/>
    <mergeCell ref="BA46:BJ46"/>
    <mergeCell ref="AQ44:AZ44"/>
    <mergeCell ref="BA44:BJ44"/>
    <mergeCell ref="A45:G45"/>
    <mergeCell ref="J45:Q45"/>
    <mergeCell ref="R45:Y45"/>
    <mergeCell ref="Z45:AG45"/>
    <mergeCell ref="AH45:AP45"/>
    <mergeCell ref="AQ45:AZ45"/>
    <mergeCell ref="BA45:BJ45"/>
    <mergeCell ref="A44:G44"/>
    <mergeCell ref="H44:I46"/>
    <mergeCell ref="J44:Q44"/>
    <mergeCell ref="R44:Y44"/>
    <mergeCell ref="Z44:AG44"/>
    <mergeCell ref="AH44:AP44"/>
    <mergeCell ref="A46:G46"/>
    <mergeCell ref="J46:Q46"/>
    <mergeCell ref="R46:Y46"/>
    <mergeCell ref="Z46:AG46"/>
    <mergeCell ref="AH42:AP42"/>
    <mergeCell ref="AQ42:AZ42"/>
    <mergeCell ref="BA42:BJ42"/>
    <mergeCell ref="A43:I43"/>
    <mergeCell ref="J43:Q43"/>
    <mergeCell ref="R43:Y43"/>
    <mergeCell ref="Z43:AG43"/>
    <mergeCell ref="AH43:AP43"/>
    <mergeCell ref="AQ43:AZ43"/>
    <mergeCell ref="BA43:BJ43"/>
    <mergeCell ref="C41:G41"/>
    <mergeCell ref="H41:I41"/>
    <mergeCell ref="A42:I42"/>
    <mergeCell ref="J42:Q42"/>
    <mergeCell ref="R42:Y42"/>
    <mergeCell ref="Z42:AG42"/>
    <mergeCell ref="BG39:BJ39"/>
    <mergeCell ref="A40:C40"/>
    <mergeCell ref="E40:I40"/>
    <mergeCell ref="J40:Q41"/>
    <mergeCell ref="R40:Y41"/>
    <mergeCell ref="Z40:AG41"/>
    <mergeCell ref="AH40:AP41"/>
    <mergeCell ref="AQ40:AZ41"/>
    <mergeCell ref="BA40:BJ41"/>
    <mergeCell ref="A41:B41"/>
    <mergeCell ref="AN39:AP39"/>
    <mergeCell ref="AQ39:AS39"/>
    <mergeCell ref="AT39:AW39"/>
    <mergeCell ref="AX39:AZ39"/>
    <mergeCell ref="BA39:BC39"/>
    <mergeCell ref="BD39:BF39"/>
    <mergeCell ref="W39:Y39"/>
    <mergeCell ref="Z39:AB39"/>
    <mergeCell ref="AC39:AD39"/>
    <mergeCell ref="AE39:AG39"/>
    <mergeCell ref="AH39:AJ39"/>
    <mergeCell ref="AK39:AM39"/>
    <mergeCell ref="A39:I39"/>
    <mergeCell ref="J39:L39"/>
    <mergeCell ref="M39:N39"/>
    <mergeCell ref="O39:Q39"/>
    <mergeCell ref="R39:T39"/>
    <mergeCell ref="U39:V39"/>
    <mergeCell ref="AX38:AZ38"/>
    <mergeCell ref="BA38:BC38"/>
    <mergeCell ref="BD38:BF38"/>
    <mergeCell ref="BG38:BJ38"/>
    <mergeCell ref="Z38:AB38"/>
    <mergeCell ref="AC38:AD38"/>
    <mergeCell ref="AE38:AG38"/>
    <mergeCell ref="AH38:AJ38"/>
    <mergeCell ref="AK38:AM38"/>
    <mergeCell ref="AN38:AP38"/>
    <mergeCell ref="BG37:BJ37"/>
    <mergeCell ref="A38:B38"/>
    <mergeCell ref="C38:G38"/>
    <mergeCell ref="H38:I38"/>
    <mergeCell ref="J38:L38"/>
    <mergeCell ref="M38:N38"/>
    <mergeCell ref="O38:Q38"/>
    <mergeCell ref="R38:T38"/>
    <mergeCell ref="U38:V38"/>
    <mergeCell ref="W38:Y38"/>
    <mergeCell ref="AN37:AP37"/>
    <mergeCell ref="AQ37:AS37"/>
    <mergeCell ref="AT37:AW37"/>
    <mergeCell ref="AX37:AZ37"/>
    <mergeCell ref="BA37:BC37"/>
    <mergeCell ref="BD37:BF37"/>
    <mergeCell ref="W37:Y37"/>
    <mergeCell ref="Z37:AB37"/>
    <mergeCell ref="AC37:AD37"/>
    <mergeCell ref="AE37:AG37"/>
    <mergeCell ref="AH37:AJ37"/>
    <mergeCell ref="AK37:AM37"/>
    <mergeCell ref="AQ38:AS38"/>
    <mergeCell ref="AT38:AW38"/>
    <mergeCell ref="AN36:AP36"/>
    <mergeCell ref="AQ36:AS36"/>
    <mergeCell ref="AT36:AW36"/>
    <mergeCell ref="AX36:AZ36"/>
    <mergeCell ref="BA36:BC36"/>
    <mergeCell ref="U36:V36"/>
    <mergeCell ref="W36:Y36"/>
    <mergeCell ref="Z36:AB36"/>
    <mergeCell ref="AC36:AD36"/>
    <mergeCell ref="AE36:AG36"/>
    <mergeCell ref="AH36:AJ36"/>
    <mergeCell ref="A37:B37"/>
    <mergeCell ref="C37:G37"/>
    <mergeCell ref="H37:I37"/>
    <mergeCell ref="J37:L37"/>
    <mergeCell ref="M37:N37"/>
    <mergeCell ref="O37:Q37"/>
    <mergeCell ref="R37:T37"/>
    <mergeCell ref="U37:V37"/>
    <mergeCell ref="AK36:AM36"/>
    <mergeCell ref="BG35:BJ35"/>
    <mergeCell ref="A36:B36"/>
    <mergeCell ref="C36:G36"/>
    <mergeCell ref="H36:I36"/>
    <mergeCell ref="J36:L36"/>
    <mergeCell ref="M36:N36"/>
    <mergeCell ref="O36:Q36"/>
    <mergeCell ref="R36:T36"/>
    <mergeCell ref="AH35:AJ35"/>
    <mergeCell ref="AK35:AM35"/>
    <mergeCell ref="AN35:AP35"/>
    <mergeCell ref="AQ35:AS35"/>
    <mergeCell ref="AT35:AW35"/>
    <mergeCell ref="AX35:AZ35"/>
    <mergeCell ref="R35:T35"/>
    <mergeCell ref="U35:V35"/>
    <mergeCell ref="W35:Y35"/>
    <mergeCell ref="Z35:AB35"/>
    <mergeCell ref="AC35:AD35"/>
    <mergeCell ref="AE35:AG35"/>
    <mergeCell ref="A35:B35"/>
    <mergeCell ref="C35:G35"/>
    <mergeCell ref="BD36:BF36"/>
    <mergeCell ref="BG36:BJ36"/>
    <mergeCell ref="H35:I35"/>
    <mergeCell ref="J35:L35"/>
    <mergeCell ref="M35:N35"/>
    <mergeCell ref="O35:Q35"/>
    <mergeCell ref="AQ34:AS34"/>
    <mergeCell ref="AT34:AW34"/>
    <mergeCell ref="AX34:AZ34"/>
    <mergeCell ref="BA34:BC34"/>
    <mergeCell ref="BD34:BF34"/>
    <mergeCell ref="BA35:BC35"/>
    <mergeCell ref="BD35:BF35"/>
    <mergeCell ref="BG34:BJ34"/>
    <mergeCell ref="Z34:AB34"/>
    <mergeCell ref="AC34:AD34"/>
    <mergeCell ref="AE34:AG34"/>
    <mergeCell ref="AH34:AJ34"/>
    <mergeCell ref="AK34:AM34"/>
    <mergeCell ref="AN34:AP34"/>
    <mergeCell ref="BG33:BJ33"/>
    <mergeCell ref="A34:B34"/>
    <mergeCell ref="C34:G34"/>
    <mergeCell ref="H34:I34"/>
    <mergeCell ref="J34:L34"/>
    <mergeCell ref="M34:N34"/>
    <mergeCell ref="O34:Q34"/>
    <mergeCell ref="R34:T34"/>
    <mergeCell ref="U34:V34"/>
    <mergeCell ref="W34:Y34"/>
    <mergeCell ref="AN33:AP33"/>
    <mergeCell ref="AQ33:AS33"/>
    <mergeCell ref="AT33:AW33"/>
    <mergeCell ref="AX33:AZ33"/>
    <mergeCell ref="BA33:BC33"/>
    <mergeCell ref="BD33:BF33"/>
    <mergeCell ref="W33:Y33"/>
    <mergeCell ref="BD32:BF32"/>
    <mergeCell ref="BG32:BJ32"/>
    <mergeCell ref="A33:B33"/>
    <mergeCell ref="C33:G33"/>
    <mergeCell ref="H33:I33"/>
    <mergeCell ref="J33:L33"/>
    <mergeCell ref="M33:N33"/>
    <mergeCell ref="O33:Q33"/>
    <mergeCell ref="R33:T33"/>
    <mergeCell ref="U33:V33"/>
    <mergeCell ref="AK32:AM32"/>
    <mergeCell ref="AN32:AP32"/>
    <mergeCell ref="AQ32:AS32"/>
    <mergeCell ref="AT32:AW32"/>
    <mergeCell ref="AX32:AZ32"/>
    <mergeCell ref="BA32:BC32"/>
    <mergeCell ref="U32:V32"/>
    <mergeCell ref="W32:Y32"/>
    <mergeCell ref="Z32:AB32"/>
    <mergeCell ref="U31:V31"/>
    <mergeCell ref="W31:Y31"/>
    <mergeCell ref="Z31:AB31"/>
    <mergeCell ref="AC31:AD31"/>
    <mergeCell ref="Z33:AB33"/>
    <mergeCell ref="AC33:AD33"/>
    <mergeCell ref="AE33:AG33"/>
    <mergeCell ref="AH33:AJ33"/>
    <mergeCell ref="AK33:AM33"/>
    <mergeCell ref="A31:B31"/>
    <mergeCell ref="C31:G31"/>
    <mergeCell ref="H31:I31"/>
    <mergeCell ref="J31:L31"/>
    <mergeCell ref="M31:N31"/>
    <mergeCell ref="O31:Q31"/>
    <mergeCell ref="AQ30:AS30"/>
    <mergeCell ref="AT30:AW30"/>
    <mergeCell ref="AC32:AD32"/>
    <mergeCell ref="AE32:AG32"/>
    <mergeCell ref="AH32:AJ32"/>
    <mergeCell ref="A32:B32"/>
    <mergeCell ref="C32:G32"/>
    <mergeCell ref="H32:I32"/>
    <mergeCell ref="J32:L32"/>
    <mergeCell ref="M32:N32"/>
    <mergeCell ref="O32:Q32"/>
    <mergeCell ref="R32:T32"/>
    <mergeCell ref="AH31:AJ31"/>
    <mergeCell ref="AK31:AM31"/>
    <mergeCell ref="AN31:AP31"/>
    <mergeCell ref="AQ31:AS31"/>
    <mergeCell ref="AT31:AW31"/>
    <mergeCell ref="R31:T31"/>
    <mergeCell ref="BD30:BF30"/>
    <mergeCell ref="BG30:BJ30"/>
    <mergeCell ref="Z30:AB30"/>
    <mergeCell ref="AC30:AD30"/>
    <mergeCell ref="AE30:AG30"/>
    <mergeCell ref="AH30:AJ30"/>
    <mergeCell ref="AK30:AM30"/>
    <mergeCell ref="AN30:AP30"/>
    <mergeCell ref="AE31:AG31"/>
    <mergeCell ref="BA31:BC31"/>
    <mergeCell ref="BD31:BF31"/>
    <mergeCell ref="BG31:BJ31"/>
    <mergeCell ref="AX31:AZ31"/>
    <mergeCell ref="BG29:BJ29"/>
    <mergeCell ref="A30:B30"/>
    <mergeCell ref="C30:G30"/>
    <mergeCell ref="H30:I30"/>
    <mergeCell ref="J30:L30"/>
    <mergeCell ref="M30:N30"/>
    <mergeCell ref="O30:Q30"/>
    <mergeCell ref="R30:T30"/>
    <mergeCell ref="U30:V30"/>
    <mergeCell ref="W30:Y30"/>
    <mergeCell ref="AN29:AP29"/>
    <mergeCell ref="AQ29:AS29"/>
    <mergeCell ref="AT29:AW29"/>
    <mergeCell ref="AX29:AZ29"/>
    <mergeCell ref="BA29:BC29"/>
    <mergeCell ref="BD29:BF29"/>
    <mergeCell ref="W29:Y29"/>
    <mergeCell ref="Z29:AB29"/>
    <mergeCell ref="AC29:AD29"/>
    <mergeCell ref="AE29:AG29"/>
    <mergeCell ref="AH29:AJ29"/>
    <mergeCell ref="AK29:AM29"/>
    <mergeCell ref="AX30:AZ30"/>
    <mergeCell ref="BA30:BC30"/>
    <mergeCell ref="AN28:AP28"/>
    <mergeCell ref="AQ28:AS28"/>
    <mergeCell ref="AT28:AW28"/>
    <mergeCell ref="AX28:AZ28"/>
    <mergeCell ref="BA28:BC28"/>
    <mergeCell ref="U28:V28"/>
    <mergeCell ref="W28:Y28"/>
    <mergeCell ref="Z28:AB28"/>
    <mergeCell ref="AC28:AD28"/>
    <mergeCell ref="AE28:AG28"/>
    <mergeCell ref="AH28:AJ28"/>
    <mergeCell ref="A29:B29"/>
    <mergeCell ref="C29:G29"/>
    <mergeCell ref="H29:I29"/>
    <mergeCell ref="J29:L29"/>
    <mergeCell ref="M29:N29"/>
    <mergeCell ref="O29:Q29"/>
    <mergeCell ref="R29:T29"/>
    <mergeCell ref="U29:V29"/>
    <mergeCell ref="AK28:AM28"/>
    <mergeCell ref="BG27:BJ27"/>
    <mergeCell ref="A28:B28"/>
    <mergeCell ref="C28:G28"/>
    <mergeCell ref="H28:I28"/>
    <mergeCell ref="J28:L28"/>
    <mergeCell ref="M28:N28"/>
    <mergeCell ref="O28:Q28"/>
    <mergeCell ref="R28:T28"/>
    <mergeCell ref="AH27:AJ27"/>
    <mergeCell ref="AK27:AM27"/>
    <mergeCell ref="AN27:AP27"/>
    <mergeCell ref="AQ27:AS27"/>
    <mergeCell ref="AT27:AW27"/>
    <mergeCell ref="AX27:AZ27"/>
    <mergeCell ref="R27:T27"/>
    <mergeCell ref="U27:V27"/>
    <mergeCell ref="W27:Y27"/>
    <mergeCell ref="Z27:AB27"/>
    <mergeCell ref="AC27:AD27"/>
    <mergeCell ref="AE27:AG27"/>
    <mergeCell ref="A27:B27"/>
    <mergeCell ref="C27:G27"/>
    <mergeCell ref="BD28:BF28"/>
    <mergeCell ref="BG28:BJ28"/>
    <mergeCell ref="H27:I27"/>
    <mergeCell ref="J27:L27"/>
    <mergeCell ref="M27:N27"/>
    <mergeCell ref="O27:Q27"/>
    <mergeCell ref="AQ26:AS26"/>
    <mergeCell ref="AT26:AW26"/>
    <mergeCell ref="AX26:AZ26"/>
    <mergeCell ref="BA26:BC26"/>
    <mergeCell ref="BD26:BF26"/>
    <mergeCell ref="BA27:BC27"/>
    <mergeCell ref="BD27:BF27"/>
    <mergeCell ref="BG26:BJ26"/>
    <mergeCell ref="Z26:AB26"/>
    <mergeCell ref="AC26:AD26"/>
    <mergeCell ref="AE26:AG26"/>
    <mergeCell ref="AH26:AJ26"/>
    <mergeCell ref="AK26:AM26"/>
    <mergeCell ref="AN26:AP26"/>
    <mergeCell ref="BG25:BJ25"/>
    <mergeCell ref="A26:B26"/>
    <mergeCell ref="C26:G26"/>
    <mergeCell ref="H26:I26"/>
    <mergeCell ref="J26:L26"/>
    <mergeCell ref="M26:N26"/>
    <mergeCell ref="O26:Q26"/>
    <mergeCell ref="R26:T26"/>
    <mergeCell ref="U26:V26"/>
    <mergeCell ref="W26:Y26"/>
    <mergeCell ref="AN25:AP25"/>
    <mergeCell ref="AQ25:AS25"/>
    <mergeCell ref="AT25:AW25"/>
    <mergeCell ref="AX25:AZ25"/>
    <mergeCell ref="BA25:BC25"/>
    <mergeCell ref="BD25:BF25"/>
    <mergeCell ref="W25:Y25"/>
    <mergeCell ref="Z25:AB25"/>
    <mergeCell ref="AC25:AD25"/>
    <mergeCell ref="AE25:AG25"/>
    <mergeCell ref="AH25:AJ25"/>
    <mergeCell ref="AK25:AM25"/>
    <mergeCell ref="BD24:BF24"/>
    <mergeCell ref="BG24:BJ24"/>
    <mergeCell ref="A25:B25"/>
    <mergeCell ref="C25:G25"/>
    <mergeCell ref="H25:I25"/>
    <mergeCell ref="J25:L25"/>
    <mergeCell ref="M25:N25"/>
    <mergeCell ref="O25:Q25"/>
    <mergeCell ref="R25:T25"/>
    <mergeCell ref="U25:V25"/>
    <mergeCell ref="AK24:AM24"/>
    <mergeCell ref="AN24:AP24"/>
    <mergeCell ref="AQ24:AS24"/>
    <mergeCell ref="AT24:AW24"/>
    <mergeCell ref="AX24:AZ24"/>
    <mergeCell ref="BA24:BC24"/>
    <mergeCell ref="U24:V24"/>
    <mergeCell ref="W24:Y24"/>
    <mergeCell ref="Z24:AB24"/>
    <mergeCell ref="AC24:AD24"/>
    <mergeCell ref="AE24:AG24"/>
    <mergeCell ref="AH24:AJ24"/>
    <mergeCell ref="BA23:BC23"/>
    <mergeCell ref="BD23:BF23"/>
    <mergeCell ref="BG23:BJ23"/>
    <mergeCell ref="A24:B24"/>
    <mergeCell ref="C24:G24"/>
    <mergeCell ref="H24:I24"/>
    <mergeCell ref="J24:L24"/>
    <mergeCell ref="M24:N24"/>
    <mergeCell ref="O24:Q24"/>
    <mergeCell ref="R24:T24"/>
    <mergeCell ref="AH23:AJ23"/>
    <mergeCell ref="AK23:AM23"/>
    <mergeCell ref="AN23:AP23"/>
    <mergeCell ref="AQ23:AS23"/>
    <mergeCell ref="AT23:AW23"/>
    <mergeCell ref="AX23:AZ23"/>
    <mergeCell ref="R23:T23"/>
    <mergeCell ref="U23:V23"/>
    <mergeCell ref="W23:Y23"/>
    <mergeCell ref="Z23:AB23"/>
    <mergeCell ref="AC23:AD23"/>
    <mergeCell ref="AE23:AG23"/>
    <mergeCell ref="BD21:BF22"/>
    <mergeCell ref="BG21:BJ22"/>
    <mergeCell ref="C22:G22"/>
    <mergeCell ref="H22:I22"/>
    <mergeCell ref="A23:B23"/>
    <mergeCell ref="C23:G23"/>
    <mergeCell ref="H23:I23"/>
    <mergeCell ref="J23:L23"/>
    <mergeCell ref="M23:N23"/>
    <mergeCell ref="O23:Q23"/>
    <mergeCell ref="AK21:AM22"/>
    <mergeCell ref="AN21:AP22"/>
    <mergeCell ref="AQ21:AS22"/>
    <mergeCell ref="AT21:AW22"/>
    <mergeCell ref="AX21:AZ22"/>
    <mergeCell ref="BA21:BC22"/>
    <mergeCell ref="U21:V22"/>
    <mergeCell ref="W21:Y22"/>
    <mergeCell ref="Z21:AB22"/>
    <mergeCell ref="AC21:AD22"/>
    <mergeCell ref="AE21:AG22"/>
    <mergeCell ref="AH21:AJ22"/>
    <mergeCell ref="A21:B22"/>
    <mergeCell ref="C21:I21"/>
    <mergeCell ref="J21:L22"/>
    <mergeCell ref="M21:N22"/>
    <mergeCell ref="O21:Q22"/>
    <mergeCell ref="R21:T22"/>
    <mergeCell ref="AQ18:AZ18"/>
    <mergeCell ref="BA18:BJ18"/>
    <mergeCell ref="K19:P19"/>
    <mergeCell ref="S19:X19"/>
    <mergeCell ref="AA19:AF19"/>
    <mergeCell ref="AI19:AO19"/>
    <mergeCell ref="AR19:AY19"/>
    <mergeCell ref="BB19:BI19"/>
    <mergeCell ref="BC14:BJ14"/>
    <mergeCell ref="AD15:AK15"/>
    <mergeCell ref="AL15:AS15"/>
    <mergeCell ref="AD16:AK16"/>
    <mergeCell ref="AL16:AS16"/>
    <mergeCell ref="A18:I20"/>
    <mergeCell ref="J18:Q18"/>
    <mergeCell ref="R18:Y18"/>
    <mergeCell ref="Z18:AG18"/>
    <mergeCell ref="AH18:AP18"/>
    <mergeCell ref="A11:AF11"/>
    <mergeCell ref="BC11:BJ11"/>
    <mergeCell ref="A12:BB12"/>
    <mergeCell ref="BC12:BJ12"/>
    <mergeCell ref="A13:AF13"/>
    <mergeCell ref="BC13:BJ13"/>
    <mergeCell ref="BC6:BJ6"/>
    <mergeCell ref="BC7:BJ7"/>
    <mergeCell ref="A8:AU8"/>
    <mergeCell ref="BC8:BJ8"/>
    <mergeCell ref="A9:AF9"/>
    <mergeCell ref="BC9:BJ10"/>
    <mergeCell ref="A10:BB10"/>
  </mergeCells>
  <hyperlinks>
    <hyperlink ref="AB16" r:id="rId1"/>
  </hyperlinks>
  <pageMargins left="0.59055118110236227" right="0.39370078740157483" top="0.59055118110236227" bottom="0.39370078740157483" header="0.19685039370078741" footer="0.19685039370078741"/>
  <pageSetup paperSize="9" scale="9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5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L5" sqref="AL5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213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206</v>
      </c>
      <c r="D22" s="288"/>
      <c r="E22" s="288"/>
      <c r="F22" s="288"/>
      <c r="G22" s="288"/>
      <c r="H22" s="294" t="s">
        <v>35</v>
      </c>
      <c r="I22" s="295"/>
      <c r="J22" s="296">
        <v>4.3</v>
      </c>
      <c r="K22" s="297"/>
      <c r="L22" s="298"/>
      <c r="M22" s="299"/>
      <c r="N22" s="300"/>
      <c r="O22" s="301">
        <f t="shared" ref="O22:O26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207</v>
      </c>
      <c r="D23" s="288"/>
      <c r="E23" s="288"/>
      <c r="F23" s="288"/>
      <c r="G23" s="288"/>
      <c r="H23" s="284" t="s">
        <v>35</v>
      </c>
      <c r="I23" s="285"/>
      <c r="J23" s="289">
        <v>0.129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430" t="s">
        <v>259</v>
      </c>
      <c r="D24" s="430"/>
      <c r="E24" s="430"/>
      <c r="F24" s="430"/>
      <c r="G24" s="430"/>
      <c r="H24" s="431" t="s">
        <v>35</v>
      </c>
      <c r="I24" s="432"/>
      <c r="J24" s="350">
        <v>3.0884499999999999</v>
      </c>
      <c r="K24" s="351"/>
      <c r="L24" s="352"/>
      <c r="M24" s="436"/>
      <c r="N24" s="437"/>
      <c r="O24" s="438">
        <f t="shared" si="0"/>
        <v>0</v>
      </c>
      <c r="P24" s="439"/>
      <c r="Q24" s="44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209</v>
      </c>
      <c r="D25" s="282"/>
      <c r="E25" s="282"/>
      <c r="F25" s="282"/>
      <c r="G25" s="283"/>
      <c r="H25" s="284" t="s">
        <v>35</v>
      </c>
      <c r="I25" s="285"/>
      <c r="J25" s="286">
        <v>0.02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210</v>
      </c>
      <c r="D26" s="282"/>
      <c r="E26" s="282"/>
      <c r="F26" s="282"/>
      <c r="G26" s="283"/>
      <c r="H26" s="284" t="s">
        <v>151</v>
      </c>
      <c r="I26" s="285"/>
      <c r="J26" s="286">
        <v>0.3</v>
      </c>
      <c r="K26" s="286"/>
      <c r="L26" s="286"/>
      <c r="M26" s="287"/>
      <c r="N26" s="287"/>
      <c r="O26" s="278">
        <f t="shared" si="0"/>
        <v>0</v>
      </c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/>
      <c r="B27" s="281"/>
      <c r="C27" s="282"/>
      <c r="D27" s="282"/>
      <c r="E27" s="282"/>
      <c r="F27" s="282"/>
      <c r="G27" s="283"/>
      <c r="H27" s="316"/>
      <c r="I27" s="281"/>
      <c r="J27" s="286"/>
      <c r="K27" s="286"/>
      <c r="L27" s="286"/>
      <c r="M27" s="287"/>
      <c r="N27" s="287"/>
      <c r="O27" s="278"/>
      <c r="P27" s="279"/>
      <c r="Q27" s="280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9"/>
      <c r="I28" s="176"/>
      <c r="J28" s="200"/>
      <c r="K28" s="200"/>
      <c r="L28" s="200"/>
      <c r="M28" s="277"/>
      <c r="N28" s="277"/>
      <c r="O28" s="307"/>
      <c r="P28" s="308"/>
      <c r="Q28" s="309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07"/>
      <c r="P29" s="308"/>
      <c r="Q29" s="309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07"/>
      <c r="P31" s="308"/>
      <c r="Q31" s="309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04"/>
      <c r="P32" s="305"/>
      <c r="Q32" s="30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60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X2" sqref="X2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57031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206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204</v>
      </c>
      <c r="D22" s="288"/>
      <c r="E22" s="288"/>
      <c r="F22" s="288"/>
      <c r="G22" s="288"/>
      <c r="H22" s="294" t="s">
        <v>35</v>
      </c>
      <c r="I22" s="295"/>
      <c r="J22" s="296">
        <v>6.4</v>
      </c>
      <c r="K22" s="297"/>
      <c r="L22" s="298"/>
      <c r="M22" s="299"/>
      <c r="N22" s="300"/>
      <c r="O22" s="301">
        <f t="shared" ref="O22:O28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73</v>
      </c>
      <c r="D23" s="288"/>
      <c r="E23" s="288"/>
      <c r="F23" s="288"/>
      <c r="G23" s="288"/>
      <c r="H23" s="284" t="s">
        <v>35</v>
      </c>
      <c r="I23" s="285"/>
      <c r="J23" s="289">
        <v>0.46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68</v>
      </c>
      <c r="D24" s="288"/>
      <c r="E24" s="288"/>
      <c r="F24" s="288"/>
      <c r="G24" s="288"/>
      <c r="H24" s="284" t="s">
        <v>35</v>
      </c>
      <c r="I24" s="285"/>
      <c r="J24" s="289">
        <v>0.69</v>
      </c>
      <c r="K24" s="290"/>
      <c r="L24" s="291"/>
      <c r="M24" s="292"/>
      <c r="N24" s="293"/>
      <c r="O24" s="278">
        <f t="shared" si="0"/>
        <v>0</v>
      </c>
      <c r="P24" s="279"/>
      <c r="Q24" s="28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88</v>
      </c>
      <c r="D25" s="282"/>
      <c r="E25" s="282"/>
      <c r="F25" s="282"/>
      <c r="G25" s="283"/>
      <c r="H25" s="284" t="s">
        <v>35</v>
      </c>
      <c r="I25" s="285"/>
      <c r="J25" s="286">
        <v>1.7</v>
      </c>
      <c r="K25" s="286"/>
      <c r="L25" s="286"/>
      <c r="M25" s="287"/>
      <c r="N25" s="287"/>
      <c r="O25" s="278">
        <f>M25*J25</f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41</v>
      </c>
      <c r="D26" s="282"/>
      <c r="E26" s="282"/>
      <c r="F26" s="282"/>
      <c r="G26" s="283"/>
      <c r="H26" s="284" t="s">
        <v>35</v>
      </c>
      <c r="I26" s="285"/>
      <c r="J26" s="286">
        <v>0.08</v>
      </c>
      <c r="K26" s="286"/>
      <c r="L26" s="286"/>
      <c r="M26" s="287"/>
      <c r="N26" s="287"/>
      <c r="O26" s="278">
        <f t="shared" si="0"/>
        <v>0</v>
      </c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320" t="s">
        <v>44</v>
      </c>
      <c r="B27" s="320"/>
      <c r="C27" s="317" t="s">
        <v>205</v>
      </c>
      <c r="D27" s="317"/>
      <c r="E27" s="317"/>
      <c r="F27" s="317"/>
      <c r="G27" s="318"/>
      <c r="H27" s="348" t="s">
        <v>35</v>
      </c>
      <c r="I27" s="349"/>
      <c r="J27" s="321">
        <v>0.23</v>
      </c>
      <c r="K27" s="321"/>
      <c r="L27" s="321"/>
      <c r="M27" s="322"/>
      <c r="N27" s="322"/>
      <c r="O27" s="467">
        <f t="shared" si="0"/>
        <v>0</v>
      </c>
      <c r="P27" s="468"/>
      <c r="Q27" s="469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60</v>
      </c>
      <c r="B28" s="281"/>
      <c r="C28" s="282" t="s">
        <v>66</v>
      </c>
      <c r="D28" s="282"/>
      <c r="E28" s="282"/>
      <c r="F28" s="282"/>
      <c r="G28" s="283"/>
      <c r="H28" s="284" t="s">
        <v>35</v>
      </c>
      <c r="I28" s="285"/>
      <c r="J28" s="286">
        <v>1.7</v>
      </c>
      <c r="K28" s="286"/>
      <c r="L28" s="286"/>
      <c r="M28" s="287"/>
      <c r="N28" s="287"/>
      <c r="O28" s="278">
        <f t="shared" si="0"/>
        <v>0</v>
      </c>
      <c r="P28" s="279"/>
      <c r="Q28" s="280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/>
      <c r="B29" s="281"/>
      <c r="C29" s="282"/>
      <c r="D29" s="282"/>
      <c r="E29" s="282"/>
      <c r="F29" s="282"/>
      <c r="G29" s="283"/>
      <c r="H29" s="316"/>
      <c r="I29" s="281"/>
      <c r="J29" s="286"/>
      <c r="K29" s="286"/>
      <c r="L29" s="286"/>
      <c r="M29" s="287"/>
      <c r="N29" s="287"/>
      <c r="O29" s="278"/>
      <c r="P29" s="279"/>
      <c r="Q29" s="280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449"/>
      <c r="P31" s="450"/>
      <c r="Q31" s="451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446"/>
      <c r="P32" s="447"/>
      <c r="Q32" s="448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72">
        <f>SUM(O22:Q32)</f>
        <v>0</v>
      </c>
      <c r="P33" s="472"/>
      <c r="Q33" s="473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view="pageBreakPreview" topLeftCell="A4" zoomScaleNormal="100" workbookViewId="0">
      <selection activeCell="R41" sqref="R41:Y41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5.7109375" style="33" customWidth="1"/>
    <col min="15" max="15" width="0.7109375" style="33" customWidth="1"/>
    <col min="16" max="16" width="3.5703125" style="33" customWidth="1"/>
    <col min="17" max="17" width="2.855468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88"/>
      <c r="AH9" s="88"/>
      <c r="AI9" s="88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200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56</v>
      </c>
      <c r="D22" s="288"/>
      <c r="E22" s="288"/>
      <c r="F22" s="288"/>
      <c r="G22" s="288"/>
      <c r="H22" s="294" t="s">
        <v>35</v>
      </c>
      <c r="I22" s="295"/>
      <c r="J22" s="296">
        <f>25.8/2</f>
        <v>12.9</v>
      </c>
      <c r="K22" s="297"/>
      <c r="L22" s="298"/>
      <c r="M22" s="372"/>
      <c r="N22" s="373"/>
      <c r="O22" s="372">
        <f t="shared" ref="O22:O34" si="0"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201</v>
      </c>
      <c r="D23" s="288"/>
      <c r="E23" s="288"/>
      <c r="F23" s="288"/>
      <c r="G23" s="288"/>
      <c r="H23" s="284" t="s">
        <v>35</v>
      </c>
      <c r="I23" s="285"/>
      <c r="J23" s="289">
        <f>1.5/2</f>
        <v>0.75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37</v>
      </c>
      <c r="D24" s="288"/>
      <c r="E24" s="288"/>
      <c r="F24" s="288"/>
      <c r="G24" s="288"/>
      <c r="H24" s="284" t="s">
        <v>35</v>
      </c>
      <c r="I24" s="285"/>
      <c r="J24" s="289">
        <f>2.7/2</f>
        <v>1.35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39</v>
      </c>
      <c r="D25" s="282"/>
      <c r="E25" s="282"/>
      <c r="F25" s="282"/>
      <c r="G25" s="283"/>
      <c r="H25" s="284" t="s">
        <v>35</v>
      </c>
      <c r="I25" s="285"/>
      <c r="J25" s="286">
        <f>1.2/2</f>
        <v>0.6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39</v>
      </c>
      <c r="D26" s="282"/>
      <c r="E26" s="282"/>
      <c r="F26" s="282"/>
      <c r="G26" s="283"/>
      <c r="H26" s="284" t="s">
        <v>35</v>
      </c>
      <c r="I26" s="285"/>
      <c r="J26" s="286">
        <f>0.6/2</f>
        <v>0.3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317" t="s">
        <v>154</v>
      </c>
      <c r="D27" s="317"/>
      <c r="E27" s="317"/>
      <c r="F27" s="317"/>
      <c r="G27" s="318"/>
      <c r="H27" s="348" t="s">
        <v>35</v>
      </c>
      <c r="I27" s="349"/>
      <c r="J27" s="321">
        <f>3.35/2</f>
        <v>1.675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44</v>
      </c>
      <c r="B28" s="281"/>
      <c r="C28" s="317" t="s">
        <v>168</v>
      </c>
      <c r="D28" s="317"/>
      <c r="E28" s="317"/>
      <c r="F28" s="317"/>
      <c r="G28" s="318"/>
      <c r="H28" s="348" t="s">
        <v>35</v>
      </c>
      <c r="I28" s="349"/>
      <c r="J28" s="321">
        <f>0.6/2</f>
        <v>0.3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 t="s">
        <v>60</v>
      </c>
      <c r="B29" s="281"/>
      <c r="C29" s="282" t="s">
        <v>202</v>
      </c>
      <c r="D29" s="282"/>
      <c r="E29" s="282"/>
      <c r="F29" s="282"/>
      <c r="G29" s="283"/>
      <c r="H29" s="284" t="s">
        <v>35</v>
      </c>
      <c r="I29" s="285"/>
      <c r="J29" s="286">
        <f>0.5/2</f>
        <v>0.25</v>
      </c>
      <c r="K29" s="286"/>
      <c r="L29" s="286"/>
      <c r="M29" s="343"/>
      <c r="N29" s="343"/>
      <c r="O29" s="344">
        <f t="shared" si="0"/>
        <v>0</v>
      </c>
      <c r="P29" s="345"/>
      <c r="Q29" s="346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281" t="s">
        <v>60</v>
      </c>
      <c r="B30" s="281"/>
      <c r="C30" s="317" t="s">
        <v>59</v>
      </c>
      <c r="D30" s="317"/>
      <c r="E30" s="317"/>
      <c r="F30" s="317"/>
      <c r="G30" s="318"/>
      <c r="H30" s="348" t="s">
        <v>148</v>
      </c>
      <c r="I30" s="349"/>
      <c r="J30" s="321">
        <f>35/2</f>
        <v>17.5</v>
      </c>
      <c r="K30" s="321"/>
      <c r="L30" s="321"/>
      <c r="M30" s="364"/>
      <c r="N30" s="364"/>
      <c r="O30" s="353">
        <f>J30*M30</f>
        <v>0</v>
      </c>
      <c r="P30" s="355"/>
      <c r="Q30" s="35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281" t="s">
        <v>60</v>
      </c>
      <c r="B31" s="281"/>
      <c r="C31" s="282" t="s">
        <v>41</v>
      </c>
      <c r="D31" s="282"/>
      <c r="E31" s="282"/>
      <c r="F31" s="282"/>
      <c r="G31" s="283"/>
      <c r="H31" s="284" t="s">
        <v>35</v>
      </c>
      <c r="I31" s="285"/>
      <c r="J31" s="286">
        <v>0.3</v>
      </c>
      <c r="K31" s="286"/>
      <c r="L31" s="286"/>
      <c r="M31" s="343"/>
      <c r="N31" s="343"/>
      <c r="O31" s="344">
        <f t="shared" si="0"/>
        <v>0</v>
      </c>
      <c r="P31" s="345"/>
      <c r="Q31" s="34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281" t="s">
        <v>61</v>
      </c>
      <c r="B32" s="281"/>
      <c r="C32" s="317" t="s">
        <v>203</v>
      </c>
      <c r="D32" s="317"/>
      <c r="E32" s="317"/>
      <c r="F32" s="317"/>
      <c r="G32" s="318"/>
      <c r="H32" s="348" t="s">
        <v>35</v>
      </c>
      <c r="I32" s="349"/>
      <c r="J32" s="321">
        <v>5.0000000000000001E-3</v>
      </c>
      <c r="K32" s="321"/>
      <c r="L32" s="321"/>
      <c r="M32" s="364"/>
      <c r="N32" s="364"/>
      <c r="O32" s="353">
        <f t="shared" si="0"/>
        <v>0</v>
      </c>
      <c r="P32" s="355"/>
      <c r="Q32" s="354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320" t="s">
        <v>62</v>
      </c>
      <c r="B33" s="320"/>
      <c r="C33" s="317" t="s">
        <v>241</v>
      </c>
      <c r="D33" s="317"/>
      <c r="E33" s="317"/>
      <c r="F33" s="317"/>
      <c r="G33" s="318"/>
      <c r="H33" s="348" t="s">
        <v>35</v>
      </c>
      <c r="I33" s="349"/>
      <c r="J33" s="321">
        <v>2.5</v>
      </c>
      <c r="K33" s="321"/>
      <c r="L33" s="321"/>
      <c r="M33" s="364"/>
      <c r="N33" s="364"/>
      <c r="O33" s="353">
        <f t="shared" si="0"/>
        <v>0</v>
      </c>
      <c r="P33" s="355"/>
      <c r="Q33" s="354"/>
      <c r="R33" s="375"/>
      <c r="S33" s="375"/>
      <c r="T33" s="375"/>
      <c r="U33" s="375"/>
      <c r="V33" s="375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x14ac:dyDescent="0.2">
      <c r="A34" s="320" t="s">
        <v>64</v>
      </c>
      <c r="B34" s="320"/>
      <c r="C34" s="317" t="s">
        <v>179</v>
      </c>
      <c r="D34" s="317"/>
      <c r="E34" s="317"/>
      <c r="F34" s="317"/>
      <c r="G34" s="318"/>
      <c r="H34" s="348" t="s">
        <v>35</v>
      </c>
      <c r="I34" s="349"/>
      <c r="J34" s="321">
        <f>4/4</f>
        <v>1</v>
      </c>
      <c r="K34" s="321"/>
      <c r="L34" s="321"/>
      <c r="M34" s="364"/>
      <c r="N34" s="364"/>
      <c r="O34" s="353">
        <f t="shared" si="0"/>
        <v>0</v>
      </c>
      <c r="P34" s="355"/>
      <c r="Q34" s="354"/>
      <c r="R34" s="375"/>
      <c r="S34" s="375"/>
      <c r="T34" s="375"/>
      <c r="U34" s="375"/>
      <c r="V34" s="375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3"/>
    </row>
    <row r="35" spans="1:62" s="58" customFormat="1" ht="19.5" customHeight="1" thickBot="1" x14ac:dyDescent="0.25">
      <c r="A35" s="94"/>
      <c r="B35" s="95" t="s">
        <v>65</v>
      </c>
      <c r="C35" s="474" t="s">
        <v>66</v>
      </c>
      <c r="D35" s="474"/>
      <c r="E35" s="474"/>
      <c r="F35" s="474"/>
      <c r="G35" s="474"/>
      <c r="H35" s="95" t="s">
        <v>260</v>
      </c>
      <c r="I35" s="96"/>
      <c r="J35" s="97"/>
      <c r="K35" s="98"/>
      <c r="L35" s="99"/>
      <c r="M35" s="100"/>
      <c r="N35" s="101"/>
      <c r="O35" s="102"/>
      <c r="P35" s="102"/>
      <c r="Q35" s="103"/>
      <c r="R35" s="104"/>
      <c r="S35" s="105"/>
      <c r="T35" s="106"/>
      <c r="U35" s="104"/>
      <c r="V35" s="106"/>
      <c r="W35" s="93"/>
      <c r="X35" s="93"/>
      <c r="Y35" s="52"/>
      <c r="Z35" s="90"/>
      <c r="AA35" s="91"/>
      <c r="AB35" s="92"/>
      <c r="AC35" s="90"/>
      <c r="AD35" s="92"/>
      <c r="AE35" s="93"/>
      <c r="AF35" s="93"/>
      <c r="AG35" s="52"/>
      <c r="AH35" s="90"/>
      <c r="AI35" s="91"/>
      <c r="AJ35" s="92"/>
      <c r="AK35" s="90"/>
      <c r="AL35" s="91"/>
      <c r="AM35" s="92"/>
      <c r="AN35" s="93"/>
      <c r="AO35" s="93"/>
      <c r="AP35" s="52"/>
      <c r="AQ35" s="90"/>
      <c r="AR35" s="91"/>
      <c r="AS35" s="92"/>
      <c r="AT35" s="90"/>
      <c r="AU35" s="91"/>
      <c r="AV35" s="91"/>
      <c r="AW35" s="92"/>
      <c r="AX35" s="93"/>
      <c r="AY35" s="93"/>
      <c r="AZ35" s="52"/>
      <c r="BA35" s="90"/>
      <c r="BB35" s="91"/>
      <c r="BC35" s="92"/>
      <c r="BD35" s="90"/>
      <c r="BE35" s="91"/>
      <c r="BF35" s="92"/>
      <c r="BG35" s="93"/>
      <c r="BH35" s="93"/>
      <c r="BI35" s="93"/>
      <c r="BJ35" s="93"/>
    </row>
    <row r="36" spans="1:62" ht="14.25" customHeight="1" x14ac:dyDescent="0.25">
      <c r="A36" s="237" t="s">
        <v>46</v>
      </c>
      <c r="B36" s="238"/>
      <c r="C36" s="238"/>
      <c r="D36" s="238"/>
      <c r="E36" s="238"/>
      <c r="F36" s="238"/>
      <c r="G36" s="238"/>
      <c r="H36" s="238"/>
      <c r="I36" s="239"/>
      <c r="J36" s="232" t="s">
        <v>47</v>
      </c>
      <c r="K36" s="236"/>
      <c r="L36" s="233"/>
      <c r="M36" s="232" t="s">
        <v>47</v>
      </c>
      <c r="N36" s="233"/>
      <c r="O36" s="337">
        <f>SUM(O22:Q34)</f>
        <v>0</v>
      </c>
      <c r="P36" s="337"/>
      <c r="Q36" s="338"/>
      <c r="R36" s="232" t="s">
        <v>47</v>
      </c>
      <c r="S36" s="236"/>
      <c r="T36" s="233"/>
      <c r="U36" s="232" t="s">
        <v>47</v>
      </c>
      <c r="V36" s="233"/>
      <c r="W36" s="234"/>
      <c r="X36" s="234"/>
      <c r="Y36" s="235"/>
      <c r="Z36" s="232" t="s">
        <v>47</v>
      </c>
      <c r="AA36" s="236"/>
      <c r="AB36" s="233"/>
      <c r="AC36" s="232" t="s">
        <v>47</v>
      </c>
      <c r="AD36" s="233"/>
      <c r="AE36" s="234"/>
      <c r="AF36" s="234"/>
      <c r="AG36" s="235"/>
      <c r="AH36" s="232" t="s">
        <v>47</v>
      </c>
      <c r="AI36" s="236"/>
      <c r="AJ36" s="233"/>
      <c r="AK36" s="232" t="s">
        <v>47</v>
      </c>
      <c r="AL36" s="236"/>
      <c r="AM36" s="233"/>
      <c r="AN36" s="249"/>
      <c r="AO36" s="249"/>
      <c r="AP36" s="250"/>
      <c r="AQ36" s="232" t="s">
        <v>47</v>
      </c>
      <c r="AR36" s="236"/>
      <c r="AS36" s="233"/>
      <c r="AT36" s="232" t="s">
        <v>47</v>
      </c>
      <c r="AU36" s="236"/>
      <c r="AV36" s="236"/>
      <c r="AW36" s="233"/>
      <c r="AX36" s="249"/>
      <c r="AY36" s="249"/>
      <c r="AZ36" s="250"/>
      <c r="BA36" s="232" t="s">
        <v>47</v>
      </c>
      <c r="BB36" s="236"/>
      <c r="BC36" s="233"/>
      <c r="BD36" s="232" t="s">
        <v>47</v>
      </c>
      <c r="BE36" s="236"/>
      <c r="BF36" s="233"/>
      <c r="BG36" s="249"/>
      <c r="BH36" s="249"/>
      <c r="BI36" s="249"/>
      <c r="BJ36" s="250"/>
    </row>
    <row r="37" spans="1:62" ht="15" customHeight="1" x14ac:dyDescent="0.25">
      <c r="A37" s="251" t="s">
        <v>48</v>
      </c>
      <c r="B37" s="252"/>
      <c r="C37" s="252"/>
      <c r="D37" s="87"/>
      <c r="E37" s="252" t="s">
        <v>49</v>
      </c>
      <c r="F37" s="252"/>
      <c r="G37" s="252"/>
      <c r="H37" s="252"/>
      <c r="I37" s="253"/>
      <c r="J37" s="254">
        <f>O36*D37/100</f>
        <v>0</v>
      </c>
      <c r="K37" s="254"/>
      <c r="L37" s="254"/>
      <c r="M37" s="254"/>
      <c r="N37" s="254"/>
      <c r="O37" s="254"/>
      <c r="P37" s="254"/>
      <c r="Q37" s="25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9.5" customHeight="1" x14ac:dyDescent="0.25">
      <c r="A38" s="255"/>
      <c r="B38" s="256"/>
      <c r="C38" s="242"/>
      <c r="D38" s="242"/>
      <c r="E38" s="242"/>
      <c r="F38" s="242"/>
      <c r="G38" s="242"/>
      <c r="H38" s="243"/>
      <c r="I38" s="244"/>
      <c r="J38" s="254"/>
      <c r="K38" s="254"/>
      <c r="L38" s="254"/>
      <c r="M38" s="254"/>
      <c r="N38" s="254"/>
      <c r="O38" s="254"/>
      <c r="P38" s="254"/>
      <c r="Q38" s="25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ht="19.5" customHeight="1" x14ac:dyDescent="0.25">
      <c r="A39" s="245" t="s">
        <v>50</v>
      </c>
      <c r="B39" s="246"/>
      <c r="C39" s="246"/>
      <c r="D39" s="246"/>
      <c r="E39" s="246"/>
      <c r="F39" s="246"/>
      <c r="G39" s="246"/>
      <c r="H39" s="246"/>
      <c r="I39" s="247"/>
      <c r="J39" s="248">
        <f>(O36+J37)/100</f>
        <v>0</v>
      </c>
      <c r="K39" s="248"/>
      <c r="L39" s="248"/>
      <c r="M39" s="248"/>
      <c r="N39" s="248"/>
      <c r="O39" s="248"/>
      <c r="P39" s="248"/>
      <c r="Q39" s="248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</row>
    <row r="40" spans="1:62" ht="18" customHeight="1" x14ac:dyDescent="0.25">
      <c r="A40" s="257" t="s">
        <v>51</v>
      </c>
      <c r="B40" s="258"/>
      <c r="C40" s="258"/>
      <c r="D40" s="258"/>
      <c r="E40" s="258"/>
      <c r="F40" s="258"/>
      <c r="G40" s="258"/>
      <c r="H40" s="258"/>
      <c r="I40" s="259"/>
      <c r="J40" s="164" t="s">
        <v>143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</row>
    <row r="41" spans="1:62" ht="19.5" customHeight="1" x14ac:dyDescent="0.25">
      <c r="A41" s="262" t="s">
        <v>52</v>
      </c>
      <c r="B41" s="262"/>
      <c r="C41" s="262"/>
      <c r="D41" s="262"/>
      <c r="E41" s="262"/>
      <c r="F41" s="262"/>
      <c r="G41" s="262"/>
      <c r="H41" s="263" t="s">
        <v>53</v>
      </c>
      <c r="I41" s="264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</row>
    <row r="42" spans="1:62" ht="22.5" customHeight="1" x14ac:dyDescent="0.25">
      <c r="A42" s="261" t="s">
        <v>54</v>
      </c>
      <c r="B42" s="261"/>
      <c r="C42" s="261"/>
      <c r="D42" s="261"/>
      <c r="E42" s="261"/>
      <c r="F42" s="261"/>
      <c r="G42" s="261"/>
      <c r="H42" s="265"/>
      <c r="I42" s="266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</row>
    <row r="43" spans="1:62" x14ac:dyDescent="0.25">
      <c r="A43" s="269" t="s">
        <v>55</v>
      </c>
      <c r="B43" s="269"/>
      <c r="C43" s="269"/>
      <c r="D43" s="269"/>
      <c r="E43" s="269"/>
      <c r="F43" s="269"/>
      <c r="G43" s="269"/>
      <c r="H43" s="267"/>
      <c r="I43" s="268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</row>
  </sheetData>
  <mergeCells count="414">
    <mergeCell ref="AH43:AP43"/>
    <mergeCell ref="AQ43:AZ43"/>
    <mergeCell ref="BA43:BJ43"/>
    <mergeCell ref="BG36:BJ36"/>
    <mergeCell ref="A37:C37"/>
    <mergeCell ref="E37:I37"/>
    <mergeCell ref="J37:Q38"/>
    <mergeCell ref="R37:Y38"/>
    <mergeCell ref="Z37:AG38"/>
    <mergeCell ref="AH37:AP38"/>
    <mergeCell ref="AQ37:AZ38"/>
    <mergeCell ref="BA37:BJ38"/>
    <mergeCell ref="A38:B38"/>
    <mergeCell ref="C38:G38"/>
    <mergeCell ref="H38:I38"/>
    <mergeCell ref="AE36:AG36"/>
    <mergeCell ref="AH36:AJ36"/>
    <mergeCell ref="AK36:AM36"/>
    <mergeCell ref="AN36:AP36"/>
    <mergeCell ref="AQ36:AS36"/>
    <mergeCell ref="AT36:AW36"/>
    <mergeCell ref="AX36:AZ36"/>
    <mergeCell ref="BA36:BC36"/>
    <mergeCell ref="BD36:BF36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H33:I33"/>
    <mergeCell ref="J33:L33"/>
    <mergeCell ref="M33:N33"/>
    <mergeCell ref="O33:Q33"/>
    <mergeCell ref="AQ32:AS32"/>
    <mergeCell ref="AT32:AW32"/>
    <mergeCell ref="AX32:AZ32"/>
    <mergeCell ref="BA32:BC32"/>
    <mergeCell ref="BD32:BF32"/>
    <mergeCell ref="BA33:BC33"/>
    <mergeCell ref="BD33:BF33"/>
    <mergeCell ref="BG33:BJ33"/>
    <mergeCell ref="A34:B34"/>
    <mergeCell ref="C34:G34"/>
    <mergeCell ref="H34:I34"/>
    <mergeCell ref="J34:L34"/>
    <mergeCell ref="M34:N34"/>
    <mergeCell ref="O34:Q34"/>
    <mergeCell ref="R34:T34"/>
    <mergeCell ref="AH33:AJ33"/>
    <mergeCell ref="AK33:AM33"/>
    <mergeCell ref="AN33:AP33"/>
    <mergeCell ref="AQ33:AS33"/>
    <mergeCell ref="AT33:AW33"/>
    <mergeCell ref="AX33:AZ33"/>
    <mergeCell ref="R33:T33"/>
    <mergeCell ref="U33:V33"/>
    <mergeCell ref="W33:Y33"/>
    <mergeCell ref="Z33:AB33"/>
    <mergeCell ref="AC33:AD33"/>
    <mergeCell ref="AE33:AG33"/>
    <mergeCell ref="A33:B33"/>
    <mergeCell ref="C33:G33"/>
    <mergeCell ref="BD34:BF34"/>
    <mergeCell ref="BG34:BJ34"/>
    <mergeCell ref="AK34:AM34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AC34:AD34"/>
    <mergeCell ref="AE34:AG34"/>
    <mergeCell ref="AH34:AJ34"/>
    <mergeCell ref="AH39:AP39"/>
    <mergeCell ref="AQ39:AZ39"/>
    <mergeCell ref="BA39:BJ39"/>
    <mergeCell ref="AH42:AP42"/>
    <mergeCell ref="AQ42:AZ42"/>
    <mergeCell ref="BA42:BJ42"/>
    <mergeCell ref="AQ40:AZ40"/>
    <mergeCell ref="BA40:BJ40"/>
    <mergeCell ref="A41:G41"/>
    <mergeCell ref="J41:Q41"/>
    <mergeCell ref="R41:Y41"/>
    <mergeCell ref="Z41:AG41"/>
    <mergeCell ref="AH41:AP41"/>
    <mergeCell ref="AQ41:AZ41"/>
    <mergeCell ref="BA41:BJ41"/>
    <mergeCell ref="J40:Q40"/>
    <mergeCell ref="R40:Y40"/>
    <mergeCell ref="Z40:AG40"/>
    <mergeCell ref="AH40:AP40"/>
    <mergeCell ref="A42:G42"/>
    <mergeCell ref="J42:Q42"/>
    <mergeCell ref="R42:Y42"/>
    <mergeCell ref="Z42:AG42"/>
    <mergeCell ref="A40:I40"/>
    <mergeCell ref="H41:I43"/>
    <mergeCell ref="C35:G35"/>
    <mergeCell ref="A39:I39"/>
    <mergeCell ref="J39:Q39"/>
    <mergeCell ref="R39:Y39"/>
    <mergeCell ref="Z39:AG39"/>
    <mergeCell ref="A43:G43"/>
    <mergeCell ref="J43:Q43"/>
    <mergeCell ref="R43:Y43"/>
    <mergeCell ref="Z43:AG43"/>
    <mergeCell ref="A36:I36"/>
    <mergeCell ref="J36:L36"/>
    <mergeCell ref="M36:N36"/>
    <mergeCell ref="O36:Q36"/>
    <mergeCell ref="R36:T36"/>
    <mergeCell ref="U36:V36"/>
    <mergeCell ref="W36:Y36"/>
    <mergeCell ref="Z36:AB36"/>
    <mergeCell ref="AC36:AD36"/>
  </mergeCells>
  <hyperlinks>
    <hyperlink ref="AB14" r:id="rId1"/>
  </hyperlinks>
  <pageMargins left="0.7" right="0.7" top="0.75" bottom="0.75" header="0.3" footer="0.3"/>
  <pageSetup paperSize="9" scale="88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view="pageBreakPreview" topLeftCell="A4" zoomScaleNormal="100" workbookViewId="0">
      <selection activeCell="AI5" sqref="AI5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5.7109375" style="33" customWidth="1"/>
    <col min="15" max="15" width="0.7109375" style="33" customWidth="1"/>
    <col min="16" max="16" width="3.5703125" style="33" customWidth="1"/>
    <col min="17" max="17" width="2.425781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199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167</v>
      </c>
      <c r="D22" s="288"/>
      <c r="E22" s="288"/>
      <c r="F22" s="288"/>
      <c r="G22" s="288"/>
      <c r="H22" s="294" t="s">
        <v>35</v>
      </c>
      <c r="I22" s="295"/>
      <c r="J22" s="296">
        <f>8.4/2</f>
        <v>4.2</v>
      </c>
      <c r="K22" s="297"/>
      <c r="L22" s="298"/>
      <c r="M22" s="372"/>
      <c r="N22" s="373"/>
      <c r="O22" s="372">
        <f t="shared" ref="O22:O39" si="0">J22*M22</f>
        <v>0</v>
      </c>
      <c r="P22" s="374"/>
      <c r="Q22" s="373"/>
      <c r="R22" s="489"/>
      <c r="S22" s="490"/>
      <c r="T22" s="491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159</v>
      </c>
      <c r="D23" s="288"/>
      <c r="E23" s="288"/>
      <c r="F23" s="288"/>
      <c r="G23" s="288"/>
      <c r="H23" s="284" t="s">
        <v>35</v>
      </c>
      <c r="I23" s="285"/>
      <c r="J23" s="289">
        <f>4/2</f>
        <v>2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486"/>
      <c r="S23" s="487"/>
      <c r="T23" s="4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56</v>
      </c>
      <c r="D24" s="288"/>
      <c r="E24" s="288"/>
      <c r="F24" s="288"/>
      <c r="G24" s="288"/>
      <c r="H24" s="284" t="s">
        <v>35</v>
      </c>
      <c r="I24" s="285"/>
      <c r="J24" s="289">
        <f>13.76/2</f>
        <v>6.88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486"/>
      <c r="S24" s="487"/>
      <c r="T24" s="4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37</v>
      </c>
      <c r="D25" s="282"/>
      <c r="E25" s="282"/>
      <c r="F25" s="282"/>
      <c r="G25" s="283"/>
      <c r="H25" s="284" t="s">
        <v>35</v>
      </c>
      <c r="I25" s="285"/>
      <c r="J25" s="286">
        <f>2.7/2</f>
        <v>1.35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158"/>
      <c r="S25" s="158"/>
      <c r="T25" s="158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39</v>
      </c>
      <c r="D26" s="282"/>
      <c r="E26" s="282"/>
      <c r="F26" s="282"/>
      <c r="G26" s="283"/>
      <c r="H26" s="284" t="s">
        <v>35</v>
      </c>
      <c r="I26" s="285"/>
      <c r="J26" s="286">
        <f>1.5/2</f>
        <v>0.75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158"/>
      <c r="S26" s="158"/>
      <c r="T26" s="158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282" t="s">
        <v>162</v>
      </c>
      <c r="D27" s="282"/>
      <c r="E27" s="282"/>
      <c r="F27" s="282"/>
      <c r="G27" s="283"/>
      <c r="H27" s="284" t="s">
        <v>35</v>
      </c>
      <c r="I27" s="285"/>
      <c r="J27" s="286">
        <f>0.2/2</f>
        <v>0.1</v>
      </c>
      <c r="K27" s="286"/>
      <c r="L27" s="286"/>
      <c r="M27" s="343"/>
      <c r="N27" s="343"/>
      <c r="O27" s="344">
        <f t="shared" ref="O27" si="1">J27*M27</f>
        <v>0</v>
      </c>
      <c r="P27" s="345"/>
      <c r="Q27" s="346"/>
      <c r="R27" s="158"/>
      <c r="S27" s="158"/>
      <c r="T27" s="158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60</v>
      </c>
      <c r="B28" s="281"/>
      <c r="C28" s="317" t="s">
        <v>168</v>
      </c>
      <c r="D28" s="317"/>
      <c r="E28" s="317"/>
      <c r="F28" s="317"/>
      <c r="G28" s="318"/>
      <c r="H28" s="348" t="s">
        <v>35</v>
      </c>
      <c r="I28" s="349"/>
      <c r="J28" s="321">
        <f>0.3/2</f>
        <v>0.15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158"/>
      <c r="S28" s="158"/>
      <c r="T28" s="158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 t="s">
        <v>61</v>
      </c>
      <c r="B29" s="281"/>
      <c r="C29" s="282" t="s">
        <v>197</v>
      </c>
      <c r="D29" s="282"/>
      <c r="E29" s="282"/>
      <c r="F29" s="282"/>
      <c r="G29" s="283"/>
      <c r="H29" s="284" t="s">
        <v>35</v>
      </c>
      <c r="I29" s="285"/>
      <c r="J29" s="286">
        <f>1.63/2</f>
        <v>0.81499999999999995</v>
      </c>
      <c r="K29" s="286"/>
      <c r="L29" s="286"/>
      <c r="M29" s="343"/>
      <c r="N29" s="343"/>
      <c r="O29" s="344">
        <f t="shared" ref="O29:O30" si="2">J29*M29</f>
        <v>0</v>
      </c>
      <c r="P29" s="345"/>
      <c r="Q29" s="346"/>
      <c r="R29" s="158"/>
      <c r="S29" s="158"/>
      <c r="T29" s="158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281" t="s">
        <v>62</v>
      </c>
      <c r="B30" s="281"/>
      <c r="C30" s="282" t="s">
        <v>84</v>
      </c>
      <c r="D30" s="282"/>
      <c r="E30" s="282"/>
      <c r="F30" s="282"/>
      <c r="G30" s="283"/>
      <c r="H30" s="284" t="s">
        <v>35</v>
      </c>
      <c r="I30" s="285"/>
      <c r="J30" s="286">
        <f>0.3/2</f>
        <v>0.15</v>
      </c>
      <c r="K30" s="286"/>
      <c r="L30" s="286"/>
      <c r="M30" s="343"/>
      <c r="N30" s="343"/>
      <c r="O30" s="344">
        <f t="shared" si="2"/>
        <v>0</v>
      </c>
      <c r="P30" s="345"/>
      <c r="Q30" s="346"/>
      <c r="R30" s="158"/>
      <c r="S30" s="158"/>
      <c r="T30" s="158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281" t="s">
        <v>64</v>
      </c>
      <c r="B31" s="281"/>
      <c r="C31" s="282" t="s">
        <v>193</v>
      </c>
      <c r="D31" s="282"/>
      <c r="E31" s="282"/>
      <c r="F31" s="282"/>
      <c r="G31" s="283"/>
      <c r="H31" s="284" t="s">
        <v>35</v>
      </c>
      <c r="I31" s="285"/>
      <c r="J31" s="286">
        <f>0.5/2</f>
        <v>0.25</v>
      </c>
      <c r="K31" s="286"/>
      <c r="L31" s="286"/>
      <c r="M31" s="343"/>
      <c r="N31" s="343"/>
      <c r="O31" s="344">
        <f t="shared" si="0"/>
        <v>0</v>
      </c>
      <c r="P31" s="345"/>
      <c r="Q31" s="346"/>
      <c r="R31" s="158"/>
      <c r="S31" s="158"/>
      <c r="T31" s="158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281" t="s">
        <v>65</v>
      </c>
      <c r="B32" s="281"/>
      <c r="C32" s="282" t="s">
        <v>73</v>
      </c>
      <c r="D32" s="282"/>
      <c r="E32" s="282"/>
      <c r="F32" s="282"/>
      <c r="G32" s="283"/>
      <c r="H32" s="284" t="s">
        <v>35</v>
      </c>
      <c r="I32" s="285"/>
      <c r="J32" s="286">
        <f>0.5/2</f>
        <v>0.25</v>
      </c>
      <c r="K32" s="286"/>
      <c r="L32" s="286"/>
      <c r="M32" s="343"/>
      <c r="N32" s="343"/>
      <c r="O32" s="344">
        <f t="shared" si="0"/>
        <v>0</v>
      </c>
      <c r="P32" s="345"/>
      <c r="Q32" s="346"/>
      <c r="R32" s="158"/>
      <c r="S32" s="158"/>
      <c r="T32" s="158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281" t="s">
        <v>184</v>
      </c>
      <c r="B33" s="281"/>
      <c r="C33" s="317" t="s">
        <v>161</v>
      </c>
      <c r="D33" s="317"/>
      <c r="E33" s="317"/>
      <c r="F33" s="317"/>
      <c r="G33" s="318"/>
      <c r="H33" s="348" t="s">
        <v>35</v>
      </c>
      <c r="I33" s="349"/>
      <c r="J33" s="321">
        <f>0.5/2</f>
        <v>0.25</v>
      </c>
      <c r="K33" s="321"/>
      <c r="L33" s="321"/>
      <c r="M33" s="364"/>
      <c r="N33" s="364"/>
      <c r="O33" s="353">
        <f t="shared" si="0"/>
        <v>0</v>
      </c>
      <c r="P33" s="355"/>
      <c r="Q33" s="354"/>
      <c r="R33" s="158"/>
      <c r="S33" s="158"/>
      <c r="T33" s="158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x14ac:dyDescent="0.2">
      <c r="A34" s="281" t="s">
        <v>254</v>
      </c>
      <c r="B34" s="281"/>
      <c r="C34" s="317" t="s">
        <v>59</v>
      </c>
      <c r="D34" s="317"/>
      <c r="E34" s="317"/>
      <c r="F34" s="317"/>
      <c r="G34" s="318"/>
      <c r="H34" s="348" t="s">
        <v>148</v>
      </c>
      <c r="I34" s="349"/>
      <c r="J34" s="321">
        <f>33/2</f>
        <v>16.5</v>
      </c>
      <c r="K34" s="321"/>
      <c r="L34" s="321"/>
      <c r="M34" s="364"/>
      <c r="N34" s="364"/>
      <c r="O34" s="353">
        <f t="shared" si="0"/>
        <v>0</v>
      </c>
      <c r="P34" s="355"/>
      <c r="Q34" s="354"/>
      <c r="R34" s="158"/>
      <c r="S34" s="158"/>
      <c r="T34" s="158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3"/>
    </row>
    <row r="35" spans="1:62" s="58" customFormat="1" ht="11.25" customHeight="1" x14ac:dyDescent="0.2">
      <c r="A35" s="281" t="s">
        <v>185</v>
      </c>
      <c r="B35" s="281"/>
      <c r="C35" s="317" t="s">
        <v>34</v>
      </c>
      <c r="D35" s="317"/>
      <c r="E35" s="317"/>
      <c r="F35" s="317"/>
      <c r="G35" s="318"/>
      <c r="H35" s="348" t="s">
        <v>35</v>
      </c>
      <c r="I35" s="349"/>
      <c r="J35" s="321">
        <v>5.5</v>
      </c>
      <c r="K35" s="321"/>
      <c r="L35" s="321"/>
      <c r="M35" s="364"/>
      <c r="N35" s="364"/>
      <c r="O35" s="353">
        <f t="shared" si="0"/>
        <v>0</v>
      </c>
      <c r="P35" s="355"/>
      <c r="Q35" s="354"/>
      <c r="R35" s="158"/>
      <c r="S35" s="158"/>
      <c r="T35" s="158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3"/>
    </row>
    <row r="36" spans="1:62" s="58" customFormat="1" ht="11.25" customHeight="1" x14ac:dyDescent="0.2">
      <c r="A36" s="281" t="s">
        <v>186</v>
      </c>
      <c r="B36" s="281"/>
      <c r="C36" s="317" t="s">
        <v>179</v>
      </c>
      <c r="D36" s="317"/>
      <c r="E36" s="317"/>
      <c r="F36" s="317"/>
      <c r="G36" s="318"/>
      <c r="H36" s="348" t="s">
        <v>35</v>
      </c>
      <c r="I36" s="349"/>
      <c r="J36" s="321">
        <f>4/4</f>
        <v>1</v>
      </c>
      <c r="K36" s="321"/>
      <c r="L36" s="321"/>
      <c r="M36" s="364"/>
      <c r="N36" s="364"/>
      <c r="O36" s="353">
        <f t="shared" si="0"/>
        <v>0</v>
      </c>
      <c r="P36" s="355"/>
      <c r="Q36" s="354"/>
      <c r="R36" s="158"/>
      <c r="S36" s="158"/>
      <c r="T36" s="158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3"/>
    </row>
    <row r="37" spans="1:62" s="58" customFormat="1" ht="11.25" customHeight="1" x14ac:dyDescent="0.2">
      <c r="A37" s="281" t="s">
        <v>196</v>
      </c>
      <c r="B37" s="281"/>
      <c r="C37" s="317" t="s">
        <v>194</v>
      </c>
      <c r="D37" s="317"/>
      <c r="E37" s="317"/>
      <c r="F37" s="317"/>
      <c r="G37" s="318"/>
      <c r="H37" s="348" t="s">
        <v>35</v>
      </c>
      <c r="I37" s="349"/>
      <c r="J37" s="321">
        <f>0.005/2</f>
        <v>2.5000000000000001E-3</v>
      </c>
      <c r="K37" s="321"/>
      <c r="L37" s="321"/>
      <c r="M37" s="364"/>
      <c r="N37" s="364"/>
      <c r="O37" s="353">
        <f t="shared" si="0"/>
        <v>0</v>
      </c>
      <c r="P37" s="355"/>
      <c r="Q37" s="354"/>
      <c r="R37" s="158"/>
      <c r="S37" s="158"/>
      <c r="T37" s="158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</row>
    <row r="38" spans="1:62" s="58" customFormat="1" ht="11.25" customHeight="1" x14ac:dyDescent="0.2">
      <c r="A38" s="281" t="s">
        <v>198</v>
      </c>
      <c r="B38" s="281"/>
      <c r="C38" s="317" t="s">
        <v>195</v>
      </c>
      <c r="D38" s="317"/>
      <c r="E38" s="317"/>
      <c r="F38" s="317"/>
      <c r="G38" s="318"/>
      <c r="H38" s="348" t="s">
        <v>35</v>
      </c>
      <c r="I38" s="349"/>
      <c r="J38" s="321">
        <f>0.005/2</f>
        <v>2.5000000000000001E-3</v>
      </c>
      <c r="K38" s="321"/>
      <c r="L38" s="321"/>
      <c r="M38" s="364"/>
      <c r="N38" s="364"/>
      <c r="O38" s="353">
        <f t="shared" si="0"/>
        <v>0</v>
      </c>
      <c r="P38" s="355"/>
      <c r="Q38" s="354"/>
      <c r="R38" s="158"/>
      <c r="S38" s="158"/>
      <c r="T38" s="158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3"/>
    </row>
    <row r="39" spans="1:62" s="58" customFormat="1" ht="11.25" customHeight="1" x14ac:dyDescent="0.2">
      <c r="A39" s="281" t="s">
        <v>255</v>
      </c>
      <c r="B39" s="281"/>
      <c r="C39" s="317" t="s">
        <v>66</v>
      </c>
      <c r="D39" s="317"/>
      <c r="E39" s="317"/>
      <c r="F39" s="317"/>
      <c r="G39" s="318"/>
      <c r="H39" s="348" t="s">
        <v>35</v>
      </c>
      <c r="I39" s="349"/>
      <c r="J39" s="321">
        <f>16.5</f>
        <v>16.5</v>
      </c>
      <c r="K39" s="321"/>
      <c r="L39" s="321"/>
      <c r="M39" s="364"/>
      <c r="N39" s="364"/>
      <c r="O39" s="353">
        <f t="shared" si="0"/>
        <v>0</v>
      </c>
      <c r="P39" s="355"/>
      <c r="Q39" s="354"/>
      <c r="R39" s="158"/>
      <c r="S39" s="158"/>
      <c r="T39" s="158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3"/>
    </row>
    <row r="40" spans="1:62" s="58" customFormat="1" ht="11.25" customHeight="1" thickBot="1" x14ac:dyDescent="0.25">
      <c r="A40" s="281" t="s">
        <v>256</v>
      </c>
      <c r="B40" s="281"/>
      <c r="C40" s="475" t="s">
        <v>183</v>
      </c>
      <c r="D40" s="475"/>
      <c r="E40" s="475"/>
      <c r="F40" s="475"/>
      <c r="G40" s="475"/>
      <c r="H40" s="476" t="s">
        <v>35</v>
      </c>
      <c r="I40" s="477"/>
      <c r="J40" s="478">
        <f>1.39/2</f>
        <v>0.69499999999999995</v>
      </c>
      <c r="K40" s="479"/>
      <c r="L40" s="480"/>
      <c r="M40" s="481"/>
      <c r="N40" s="482"/>
      <c r="O40" s="421">
        <f t="shared" ref="O40" si="3">J40*M40</f>
        <v>0</v>
      </c>
      <c r="P40" s="422"/>
      <c r="Q40" s="423"/>
      <c r="R40" s="483"/>
      <c r="S40" s="484"/>
      <c r="T40" s="485"/>
      <c r="U40" s="228"/>
      <c r="V40" s="230"/>
      <c r="W40" s="229"/>
      <c r="X40" s="229"/>
      <c r="Y40" s="230"/>
      <c r="Z40" s="228"/>
      <c r="AA40" s="229"/>
      <c r="AB40" s="230"/>
      <c r="AC40" s="228"/>
      <c r="AD40" s="230"/>
      <c r="AE40" s="229"/>
      <c r="AF40" s="229"/>
      <c r="AG40" s="230"/>
      <c r="AH40" s="228"/>
      <c r="AI40" s="229"/>
      <c r="AJ40" s="230"/>
      <c r="AK40" s="228"/>
      <c r="AL40" s="229"/>
      <c r="AM40" s="230"/>
      <c r="AN40" s="228"/>
      <c r="AO40" s="229"/>
      <c r="AP40" s="230"/>
      <c r="AQ40" s="228"/>
      <c r="AR40" s="229"/>
      <c r="AS40" s="230"/>
      <c r="AT40" s="228"/>
      <c r="AU40" s="229"/>
      <c r="AV40" s="229"/>
      <c r="AW40" s="230"/>
      <c r="AX40" s="228"/>
      <c r="AY40" s="229"/>
      <c r="AZ40" s="230"/>
      <c r="BA40" s="228"/>
      <c r="BB40" s="229"/>
      <c r="BC40" s="230"/>
      <c r="BD40" s="228"/>
      <c r="BE40" s="229"/>
      <c r="BF40" s="230"/>
      <c r="BG40" s="228"/>
      <c r="BH40" s="229"/>
      <c r="BI40" s="229"/>
      <c r="BJ40" s="231"/>
    </row>
    <row r="41" spans="1:62" ht="19.5" customHeight="1" x14ac:dyDescent="0.25">
      <c r="A41" s="237" t="s">
        <v>46</v>
      </c>
      <c r="B41" s="238"/>
      <c r="C41" s="238"/>
      <c r="D41" s="238"/>
      <c r="E41" s="238"/>
      <c r="F41" s="238"/>
      <c r="G41" s="238"/>
      <c r="H41" s="238"/>
      <c r="I41" s="239"/>
      <c r="J41" s="232" t="s">
        <v>47</v>
      </c>
      <c r="K41" s="236"/>
      <c r="L41" s="233"/>
      <c r="M41" s="232" t="s">
        <v>47</v>
      </c>
      <c r="N41" s="233"/>
      <c r="O41" s="337">
        <f>SUM(O22:Q40)</f>
        <v>0</v>
      </c>
      <c r="P41" s="337"/>
      <c r="Q41" s="338"/>
      <c r="R41" s="232" t="s">
        <v>47</v>
      </c>
      <c r="S41" s="236"/>
      <c r="T41" s="233"/>
      <c r="U41" s="232" t="s">
        <v>47</v>
      </c>
      <c r="V41" s="233"/>
      <c r="W41" s="234"/>
      <c r="X41" s="234"/>
      <c r="Y41" s="235"/>
      <c r="Z41" s="232" t="s">
        <v>47</v>
      </c>
      <c r="AA41" s="236"/>
      <c r="AB41" s="233"/>
      <c r="AC41" s="232" t="s">
        <v>47</v>
      </c>
      <c r="AD41" s="233"/>
      <c r="AE41" s="234"/>
      <c r="AF41" s="234"/>
      <c r="AG41" s="235"/>
      <c r="AH41" s="232" t="s">
        <v>47</v>
      </c>
      <c r="AI41" s="236"/>
      <c r="AJ41" s="233"/>
      <c r="AK41" s="232" t="s">
        <v>47</v>
      </c>
      <c r="AL41" s="236"/>
      <c r="AM41" s="233"/>
      <c r="AN41" s="249"/>
      <c r="AO41" s="249"/>
      <c r="AP41" s="250"/>
      <c r="AQ41" s="232" t="s">
        <v>47</v>
      </c>
      <c r="AR41" s="236"/>
      <c r="AS41" s="233"/>
      <c r="AT41" s="232" t="s">
        <v>47</v>
      </c>
      <c r="AU41" s="236"/>
      <c r="AV41" s="236"/>
      <c r="AW41" s="233"/>
      <c r="AX41" s="249"/>
      <c r="AY41" s="249"/>
      <c r="AZ41" s="250"/>
      <c r="BA41" s="232" t="s">
        <v>47</v>
      </c>
      <c r="BB41" s="236"/>
      <c r="BC41" s="233"/>
      <c r="BD41" s="232" t="s">
        <v>47</v>
      </c>
      <c r="BE41" s="236"/>
      <c r="BF41" s="233"/>
      <c r="BG41" s="249"/>
      <c r="BH41" s="249"/>
      <c r="BI41" s="249"/>
      <c r="BJ41" s="250"/>
    </row>
    <row r="42" spans="1:62" ht="14.25" customHeight="1" x14ac:dyDescent="0.25">
      <c r="A42" s="251" t="s">
        <v>48</v>
      </c>
      <c r="B42" s="252"/>
      <c r="C42" s="252"/>
      <c r="D42" s="60"/>
      <c r="E42" s="252" t="s">
        <v>49</v>
      </c>
      <c r="F42" s="252"/>
      <c r="G42" s="252"/>
      <c r="H42" s="252"/>
      <c r="I42" s="253"/>
      <c r="J42" s="254">
        <f>O41*D42/100</f>
        <v>0</v>
      </c>
      <c r="K42" s="254"/>
      <c r="L42" s="254"/>
      <c r="M42" s="254"/>
      <c r="N42" s="254"/>
      <c r="O42" s="254"/>
      <c r="P42" s="254"/>
      <c r="Q42" s="25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</row>
    <row r="43" spans="1:62" ht="6" customHeight="1" x14ac:dyDescent="0.25">
      <c r="A43" s="255"/>
      <c r="B43" s="256"/>
      <c r="C43" s="242"/>
      <c r="D43" s="242"/>
      <c r="E43" s="242"/>
      <c r="F43" s="242"/>
      <c r="G43" s="242"/>
      <c r="H43" s="243"/>
      <c r="I43" s="244"/>
      <c r="J43" s="254"/>
      <c r="K43" s="254"/>
      <c r="L43" s="254"/>
      <c r="M43" s="254"/>
      <c r="N43" s="254"/>
      <c r="O43" s="254"/>
      <c r="P43" s="254"/>
      <c r="Q43" s="25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</row>
    <row r="44" spans="1:62" ht="19.5" customHeight="1" x14ac:dyDescent="0.25">
      <c r="A44" s="245" t="s">
        <v>50</v>
      </c>
      <c r="B44" s="246"/>
      <c r="C44" s="246"/>
      <c r="D44" s="246"/>
      <c r="E44" s="246"/>
      <c r="F44" s="246"/>
      <c r="G44" s="246"/>
      <c r="H44" s="246"/>
      <c r="I44" s="247"/>
      <c r="J44" s="248">
        <f>(O41+J42)/100</f>
        <v>0</v>
      </c>
      <c r="K44" s="248"/>
      <c r="L44" s="248"/>
      <c r="M44" s="248"/>
      <c r="N44" s="248"/>
      <c r="O44" s="248"/>
      <c r="P44" s="248"/>
      <c r="Q44" s="248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</row>
    <row r="45" spans="1:62" ht="19.5" customHeight="1" x14ac:dyDescent="0.25">
      <c r="A45" s="257" t="s">
        <v>51</v>
      </c>
      <c r="B45" s="258"/>
      <c r="C45" s="258"/>
      <c r="D45" s="258"/>
      <c r="E45" s="258"/>
      <c r="F45" s="258"/>
      <c r="G45" s="258"/>
      <c r="H45" s="258"/>
      <c r="I45" s="259"/>
      <c r="J45" s="164" t="s">
        <v>143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</row>
    <row r="46" spans="1:62" ht="18" customHeight="1" x14ac:dyDescent="0.25">
      <c r="A46" s="262" t="s">
        <v>52</v>
      </c>
      <c r="B46" s="262"/>
      <c r="C46" s="262"/>
      <c r="D46" s="262"/>
      <c r="E46" s="262"/>
      <c r="F46" s="262"/>
      <c r="G46" s="262"/>
      <c r="H46" s="263" t="s">
        <v>53</v>
      </c>
      <c r="I46" s="264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</row>
    <row r="47" spans="1:62" ht="19.5" customHeight="1" x14ac:dyDescent="0.25">
      <c r="A47" s="261" t="s">
        <v>54</v>
      </c>
      <c r="B47" s="261"/>
      <c r="C47" s="261"/>
      <c r="D47" s="261"/>
      <c r="E47" s="261"/>
      <c r="F47" s="261"/>
      <c r="G47" s="261"/>
      <c r="H47" s="265"/>
      <c r="I47" s="266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</row>
    <row r="48" spans="1:62" ht="22.5" customHeight="1" x14ac:dyDescent="0.25">
      <c r="A48" s="269" t="s">
        <v>55</v>
      </c>
      <c r="B48" s="269"/>
      <c r="C48" s="269"/>
      <c r="D48" s="269"/>
      <c r="E48" s="269"/>
      <c r="F48" s="269"/>
      <c r="G48" s="269"/>
      <c r="H48" s="267"/>
      <c r="I48" s="268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</row>
  </sheetData>
  <mergeCells count="539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19:B20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C21:AD21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Z22:AB22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W23:Y23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N23:AP23"/>
    <mergeCell ref="AQ23:AS23"/>
    <mergeCell ref="AT23:AW23"/>
    <mergeCell ref="AX23:AZ23"/>
    <mergeCell ref="BA23:BC23"/>
    <mergeCell ref="BD23:BF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H28:I28"/>
    <mergeCell ref="J28:L28"/>
    <mergeCell ref="M28:N28"/>
    <mergeCell ref="O28:Q28"/>
    <mergeCell ref="R28:T28"/>
    <mergeCell ref="U28:V28"/>
    <mergeCell ref="AK26:AM26"/>
    <mergeCell ref="A27:B27"/>
    <mergeCell ref="C27:G27"/>
    <mergeCell ref="H27:I27"/>
    <mergeCell ref="J27:L27"/>
    <mergeCell ref="M27:N27"/>
    <mergeCell ref="O27:Q27"/>
    <mergeCell ref="R27:T27"/>
    <mergeCell ref="Z28:AB28"/>
    <mergeCell ref="AC28:AD28"/>
    <mergeCell ref="AE28:AG28"/>
    <mergeCell ref="AH28:AJ28"/>
    <mergeCell ref="AK28:AM28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31:BJ31"/>
    <mergeCell ref="Z31:AB31"/>
    <mergeCell ref="AC31:AD31"/>
    <mergeCell ref="AE31:AG31"/>
    <mergeCell ref="AH31:AJ31"/>
    <mergeCell ref="AK31:AM31"/>
    <mergeCell ref="AN31:AP31"/>
    <mergeCell ref="BG28:BJ28"/>
    <mergeCell ref="A31:B31"/>
    <mergeCell ref="C31:G31"/>
    <mergeCell ref="H31:I31"/>
    <mergeCell ref="J31:L31"/>
    <mergeCell ref="M31:N31"/>
    <mergeCell ref="O31:Q31"/>
    <mergeCell ref="R31:T31"/>
    <mergeCell ref="U31:V31"/>
    <mergeCell ref="W31:Y31"/>
    <mergeCell ref="AN28:AP28"/>
    <mergeCell ref="AQ28:AS28"/>
    <mergeCell ref="AT28:AW28"/>
    <mergeCell ref="AX28:AZ28"/>
    <mergeCell ref="BA28:BC28"/>
    <mergeCell ref="BD28:BF28"/>
    <mergeCell ref="W28:Y28"/>
    <mergeCell ref="H32:I32"/>
    <mergeCell ref="J32:L32"/>
    <mergeCell ref="M32:N32"/>
    <mergeCell ref="O32:Q32"/>
    <mergeCell ref="AQ31:AS31"/>
    <mergeCell ref="AT31:AW31"/>
    <mergeCell ref="AX31:AZ31"/>
    <mergeCell ref="BA31:BC31"/>
    <mergeCell ref="BD31:BF31"/>
    <mergeCell ref="BA32:BC32"/>
    <mergeCell ref="BD32:BF32"/>
    <mergeCell ref="BG32:BJ32"/>
    <mergeCell ref="A33:B33"/>
    <mergeCell ref="C33:G33"/>
    <mergeCell ref="H33:I33"/>
    <mergeCell ref="J33:L33"/>
    <mergeCell ref="M33:N33"/>
    <mergeCell ref="O33:Q33"/>
    <mergeCell ref="R33:T33"/>
    <mergeCell ref="AH32:AJ32"/>
    <mergeCell ref="AK32:AM32"/>
    <mergeCell ref="AN32:AP32"/>
    <mergeCell ref="AQ32:AS32"/>
    <mergeCell ref="AT32:AW32"/>
    <mergeCell ref="AX32:AZ32"/>
    <mergeCell ref="R32:T32"/>
    <mergeCell ref="U32:V32"/>
    <mergeCell ref="W32:Y32"/>
    <mergeCell ref="Z32:AB32"/>
    <mergeCell ref="AC32:AD32"/>
    <mergeCell ref="AE32:AG32"/>
    <mergeCell ref="A32:B32"/>
    <mergeCell ref="C32:G32"/>
    <mergeCell ref="BD33:BF33"/>
    <mergeCell ref="BG33:BJ33"/>
    <mergeCell ref="U33:V33"/>
    <mergeCell ref="W33:Y33"/>
    <mergeCell ref="Z33:AB33"/>
    <mergeCell ref="AC33:AD33"/>
    <mergeCell ref="AE33:AG33"/>
    <mergeCell ref="AH33:AJ33"/>
    <mergeCell ref="A34:B34"/>
    <mergeCell ref="C34:G34"/>
    <mergeCell ref="H34:I34"/>
    <mergeCell ref="J34:L34"/>
    <mergeCell ref="M34:N34"/>
    <mergeCell ref="O34:Q34"/>
    <mergeCell ref="R34:T34"/>
    <mergeCell ref="U34:V34"/>
    <mergeCell ref="Z34:AB34"/>
    <mergeCell ref="AC34:AD34"/>
    <mergeCell ref="AE34:AG34"/>
    <mergeCell ref="AH34:AJ34"/>
    <mergeCell ref="W34:Y34"/>
    <mergeCell ref="AN33:AP33"/>
    <mergeCell ref="AQ33:AS33"/>
    <mergeCell ref="AT33:AW33"/>
    <mergeCell ref="BG35:BJ35"/>
    <mergeCell ref="Z35:AB35"/>
    <mergeCell ref="AC35:AD35"/>
    <mergeCell ref="AE35:AG35"/>
    <mergeCell ref="AH35:AJ35"/>
    <mergeCell ref="AK35:AM35"/>
    <mergeCell ref="AN35:AP35"/>
    <mergeCell ref="BG34:BJ34"/>
    <mergeCell ref="AN34:AP34"/>
    <mergeCell ref="AQ34:AS34"/>
    <mergeCell ref="AT34:AW34"/>
    <mergeCell ref="AX34:AZ34"/>
    <mergeCell ref="BA34:BC34"/>
    <mergeCell ref="BD34:BF34"/>
    <mergeCell ref="AX33:AZ33"/>
    <mergeCell ref="BA33:BC33"/>
    <mergeCell ref="AK33:AM33"/>
    <mergeCell ref="AK34:AM34"/>
    <mergeCell ref="A36:B36"/>
    <mergeCell ref="C36:G36"/>
    <mergeCell ref="H36:I36"/>
    <mergeCell ref="J36:L36"/>
    <mergeCell ref="M36:N36"/>
    <mergeCell ref="O36:Q36"/>
    <mergeCell ref="AX35:AZ35"/>
    <mergeCell ref="BA35:BC35"/>
    <mergeCell ref="BD35:BF35"/>
    <mergeCell ref="A35:B35"/>
    <mergeCell ref="C35:G35"/>
    <mergeCell ref="H35:I35"/>
    <mergeCell ref="J35:L35"/>
    <mergeCell ref="M35:N35"/>
    <mergeCell ref="O35:Q35"/>
    <mergeCell ref="R35:T35"/>
    <mergeCell ref="U35:V35"/>
    <mergeCell ref="W35:Y35"/>
    <mergeCell ref="AQ35:AS35"/>
    <mergeCell ref="AT35:AW35"/>
    <mergeCell ref="R36:T36"/>
    <mergeCell ref="U36:V36"/>
    <mergeCell ref="W36:Y36"/>
    <mergeCell ref="Z36:AB36"/>
    <mergeCell ref="AC36:AD36"/>
    <mergeCell ref="AE36:AG36"/>
    <mergeCell ref="BG37:BJ37"/>
    <mergeCell ref="AN37:AP37"/>
    <mergeCell ref="AQ37:AS37"/>
    <mergeCell ref="BA36:BC36"/>
    <mergeCell ref="BD36:BF36"/>
    <mergeCell ref="BG36:BJ36"/>
    <mergeCell ref="AH36:AJ36"/>
    <mergeCell ref="AK36:AM36"/>
    <mergeCell ref="AN36:AP36"/>
    <mergeCell ref="AQ36:AS36"/>
    <mergeCell ref="AT36:AW36"/>
    <mergeCell ref="AX36:AZ36"/>
    <mergeCell ref="J38:L38"/>
    <mergeCell ref="M38:N38"/>
    <mergeCell ref="O38:Q38"/>
    <mergeCell ref="R38:T38"/>
    <mergeCell ref="U38:V38"/>
    <mergeCell ref="W38:Y38"/>
    <mergeCell ref="H37:I37"/>
    <mergeCell ref="J37:L37"/>
    <mergeCell ref="M37:N37"/>
    <mergeCell ref="O37:Q37"/>
    <mergeCell ref="R37:T37"/>
    <mergeCell ref="U37:V37"/>
    <mergeCell ref="A37:B37"/>
    <mergeCell ref="C37:G37"/>
    <mergeCell ref="AQ38:AS38"/>
    <mergeCell ref="AT38:AW38"/>
    <mergeCell ref="AX38:AZ38"/>
    <mergeCell ref="BA38:BC38"/>
    <mergeCell ref="BD38:BF38"/>
    <mergeCell ref="BA39:BC39"/>
    <mergeCell ref="BD39:BF39"/>
    <mergeCell ref="A39:B39"/>
    <mergeCell ref="C39:G39"/>
    <mergeCell ref="AT37:AW37"/>
    <mergeCell ref="AX37:AZ37"/>
    <mergeCell ref="BA37:BC37"/>
    <mergeCell ref="BD37:BF37"/>
    <mergeCell ref="W37:Y37"/>
    <mergeCell ref="Z37:AB37"/>
    <mergeCell ref="AC37:AD37"/>
    <mergeCell ref="AE37:AG37"/>
    <mergeCell ref="AH37:AJ37"/>
    <mergeCell ref="AK37:AM37"/>
    <mergeCell ref="A38:B38"/>
    <mergeCell ref="C38:G38"/>
    <mergeCell ref="H38:I38"/>
    <mergeCell ref="BG38:BJ38"/>
    <mergeCell ref="Z38:AB38"/>
    <mergeCell ref="AC38:AD38"/>
    <mergeCell ref="AE38:AG38"/>
    <mergeCell ref="AH38:AJ38"/>
    <mergeCell ref="AK38:AM38"/>
    <mergeCell ref="AN38:AP38"/>
    <mergeCell ref="Z39:AB39"/>
    <mergeCell ref="AC39:AD39"/>
    <mergeCell ref="AE39:AG39"/>
    <mergeCell ref="BD40:BF40"/>
    <mergeCell ref="BG40:BJ40"/>
    <mergeCell ref="H39:I39"/>
    <mergeCell ref="J39:L39"/>
    <mergeCell ref="M39:N39"/>
    <mergeCell ref="O39:Q39"/>
    <mergeCell ref="M41:N41"/>
    <mergeCell ref="O41:Q41"/>
    <mergeCell ref="R41:T41"/>
    <mergeCell ref="U41:V41"/>
    <mergeCell ref="W41:Y41"/>
    <mergeCell ref="Z41:AB41"/>
    <mergeCell ref="AK40:AM40"/>
    <mergeCell ref="BG39:BJ39"/>
    <mergeCell ref="AN39:AP39"/>
    <mergeCell ref="AQ39:AS39"/>
    <mergeCell ref="AT39:AW39"/>
    <mergeCell ref="AX39:AZ39"/>
    <mergeCell ref="AN40:AP40"/>
    <mergeCell ref="AQ40:AS40"/>
    <mergeCell ref="AT40:AW40"/>
    <mergeCell ref="AX40:AZ40"/>
    <mergeCell ref="BA40:BC40"/>
    <mergeCell ref="A40:B40"/>
    <mergeCell ref="C40:G40"/>
    <mergeCell ref="H40:I40"/>
    <mergeCell ref="J40:L40"/>
    <mergeCell ref="M40:N40"/>
    <mergeCell ref="O40:Q40"/>
    <mergeCell ref="R40:T40"/>
    <mergeCell ref="AH39:AJ39"/>
    <mergeCell ref="AK39:AM39"/>
    <mergeCell ref="R39:T39"/>
    <mergeCell ref="U39:V39"/>
    <mergeCell ref="W39:Y39"/>
    <mergeCell ref="U40:V40"/>
    <mergeCell ref="W40:Y40"/>
    <mergeCell ref="Z40:AB40"/>
    <mergeCell ref="AC40:AD40"/>
    <mergeCell ref="AE40:AG40"/>
    <mergeCell ref="AH40:AJ40"/>
    <mergeCell ref="AH42:AP43"/>
    <mergeCell ref="AQ42:AZ43"/>
    <mergeCell ref="BA42:BJ43"/>
    <mergeCell ref="A43:B43"/>
    <mergeCell ref="C43:G43"/>
    <mergeCell ref="H43:I43"/>
    <mergeCell ref="AT41:AW41"/>
    <mergeCell ref="AX41:AZ41"/>
    <mergeCell ref="BA41:BC41"/>
    <mergeCell ref="BD41:BF41"/>
    <mergeCell ref="BG41:BJ41"/>
    <mergeCell ref="A42:C42"/>
    <mergeCell ref="E42:I42"/>
    <mergeCell ref="J42:Q43"/>
    <mergeCell ref="R42:Y43"/>
    <mergeCell ref="Z42:AG43"/>
    <mergeCell ref="AC41:AD41"/>
    <mergeCell ref="AE41:AG41"/>
    <mergeCell ref="AH41:AJ41"/>
    <mergeCell ref="AK41:AM41"/>
    <mergeCell ref="AN41:AP41"/>
    <mergeCell ref="AQ41:AS41"/>
    <mergeCell ref="A41:I41"/>
    <mergeCell ref="J41:L41"/>
    <mergeCell ref="BA44:BJ44"/>
    <mergeCell ref="A45:I45"/>
    <mergeCell ref="J45:Q45"/>
    <mergeCell ref="R45:Y45"/>
    <mergeCell ref="Z45:AG45"/>
    <mergeCell ref="AH45:AP45"/>
    <mergeCell ref="AQ45:AZ45"/>
    <mergeCell ref="BA45:BJ45"/>
    <mergeCell ref="A44:I44"/>
    <mergeCell ref="J44:Q44"/>
    <mergeCell ref="R44:Y44"/>
    <mergeCell ref="Z44:AG44"/>
    <mergeCell ref="AH44:AP44"/>
    <mergeCell ref="AQ44:AZ44"/>
    <mergeCell ref="BD27:BF27"/>
    <mergeCell ref="BG27:BJ27"/>
    <mergeCell ref="A29:B29"/>
    <mergeCell ref="C29:G29"/>
    <mergeCell ref="H29:I29"/>
    <mergeCell ref="J29:L29"/>
    <mergeCell ref="M29:N29"/>
    <mergeCell ref="O29:Q29"/>
    <mergeCell ref="R29:T29"/>
    <mergeCell ref="U29:V29"/>
    <mergeCell ref="AK27:AM27"/>
    <mergeCell ref="AN27:AP27"/>
    <mergeCell ref="AQ27:AS27"/>
    <mergeCell ref="AT27:AW27"/>
    <mergeCell ref="AX27:AZ27"/>
    <mergeCell ref="BA27:BC27"/>
    <mergeCell ref="U27:V27"/>
    <mergeCell ref="W27:Y27"/>
    <mergeCell ref="Z27:AB27"/>
    <mergeCell ref="AC27:AD27"/>
    <mergeCell ref="AE27:AG27"/>
    <mergeCell ref="AH27:AJ27"/>
    <mergeCell ref="A28:B28"/>
    <mergeCell ref="C28:G28"/>
    <mergeCell ref="R47:Y47"/>
    <mergeCell ref="Z47:AG47"/>
    <mergeCell ref="AH47:AP47"/>
    <mergeCell ref="AQ47:AZ47"/>
    <mergeCell ref="BA47:BJ47"/>
    <mergeCell ref="A46:G46"/>
    <mergeCell ref="H46:I48"/>
    <mergeCell ref="J46:Q46"/>
    <mergeCell ref="R46:Y46"/>
    <mergeCell ref="Z46:AG46"/>
    <mergeCell ref="AH46:AP46"/>
    <mergeCell ref="A48:G48"/>
    <mergeCell ref="J48:Q48"/>
    <mergeCell ref="R48:Y48"/>
    <mergeCell ref="Z48:AG48"/>
    <mergeCell ref="AH48:AP48"/>
    <mergeCell ref="AQ48:AZ48"/>
    <mergeCell ref="BA48:BJ48"/>
    <mergeCell ref="A47:G47"/>
    <mergeCell ref="J47:Q47"/>
    <mergeCell ref="AQ46:AZ46"/>
    <mergeCell ref="BA46:BJ46"/>
    <mergeCell ref="BG29:BJ29"/>
    <mergeCell ref="A30:B30"/>
    <mergeCell ref="C30:G30"/>
    <mergeCell ref="H30:I30"/>
    <mergeCell ref="J30:L30"/>
    <mergeCell ref="M30:N30"/>
    <mergeCell ref="O30:Q30"/>
    <mergeCell ref="R30:T30"/>
    <mergeCell ref="U30:V30"/>
    <mergeCell ref="W30:Y30"/>
    <mergeCell ref="AN29:AP29"/>
    <mergeCell ref="AQ29:AS29"/>
    <mergeCell ref="AT29:AW29"/>
    <mergeCell ref="AX29:AZ29"/>
    <mergeCell ref="BA29:BC29"/>
    <mergeCell ref="BD29:BF29"/>
    <mergeCell ref="W29:Y29"/>
    <mergeCell ref="Z29:AB29"/>
    <mergeCell ref="AC29:AD29"/>
    <mergeCell ref="AE29:AG29"/>
    <mergeCell ref="AH29:AJ29"/>
    <mergeCell ref="AK29:AM29"/>
    <mergeCell ref="AQ30:AS30"/>
    <mergeCell ref="AT30:AW30"/>
    <mergeCell ref="AX30:AZ30"/>
    <mergeCell ref="BA30:BC30"/>
    <mergeCell ref="BD30:BF30"/>
    <mergeCell ref="BG30:BJ30"/>
    <mergeCell ref="Z30:AB30"/>
    <mergeCell ref="AC30:AD30"/>
    <mergeCell ref="AE30:AG30"/>
    <mergeCell ref="AH30:AJ30"/>
    <mergeCell ref="AK30:AM30"/>
    <mergeCell ref="AN30:AP30"/>
  </mergeCells>
  <hyperlinks>
    <hyperlink ref="AB14" r:id="rId1"/>
  </hyperlinks>
  <pageMargins left="0.7" right="0.7" top="0.75" bottom="0.75" header="0.3" footer="0.3"/>
  <pageSetup paperSize="9" scale="82" orientation="landscape" r:id="rId2"/>
  <rowBreaks count="1" manualBreakCount="1">
    <brk id="48" max="5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zoomScale="115" zoomScaleNormal="115" workbookViewId="0">
      <selection activeCell="AE24" sqref="AE24:AG24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129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320" t="s">
        <v>33</v>
      </c>
      <c r="B22" s="320"/>
      <c r="C22" s="347" t="s">
        <v>192</v>
      </c>
      <c r="D22" s="347"/>
      <c r="E22" s="347"/>
      <c r="F22" s="347"/>
      <c r="G22" s="347"/>
      <c r="H22" s="356" t="s">
        <v>35</v>
      </c>
      <c r="I22" s="357"/>
      <c r="J22" s="358">
        <v>2.2000000000000002</v>
      </c>
      <c r="K22" s="359"/>
      <c r="L22" s="360"/>
      <c r="M22" s="361"/>
      <c r="N22" s="362"/>
      <c r="O22" s="361">
        <f>J22*M22</f>
        <v>0</v>
      </c>
      <c r="P22" s="363"/>
      <c r="Q22" s="36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56</v>
      </c>
      <c r="D23" s="288"/>
      <c r="E23" s="288"/>
      <c r="F23" s="288"/>
      <c r="G23" s="288"/>
      <c r="H23" s="284" t="s">
        <v>35</v>
      </c>
      <c r="I23" s="285"/>
      <c r="J23" s="289">
        <v>3.44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288" t="s">
        <v>37</v>
      </c>
      <c r="D24" s="288"/>
      <c r="E24" s="288"/>
      <c r="F24" s="288"/>
      <c r="G24" s="288"/>
      <c r="H24" s="284" t="s">
        <v>35</v>
      </c>
      <c r="I24" s="285"/>
      <c r="J24" s="289">
        <v>2.0299999999999998</v>
      </c>
      <c r="K24" s="290"/>
      <c r="L24" s="291"/>
      <c r="M24" s="344"/>
      <c r="N24" s="346"/>
      <c r="O24" s="344">
        <f t="shared" ref="O24:O31" si="0">J24*M24</f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282" t="s">
        <v>88</v>
      </c>
      <c r="D25" s="282"/>
      <c r="E25" s="282"/>
      <c r="F25" s="282"/>
      <c r="G25" s="283"/>
      <c r="H25" s="316" t="s">
        <v>151</v>
      </c>
      <c r="I25" s="281"/>
      <c r="J25" s="286">
        <v>5</v>
      </c>
      <c r="K25" s="286"/>
      <c r="L25" s="286"/>
      <c r="M25" s="506"/>
      <c r="N25" s="506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282" t="s">
        <v>39</v>
      </c>
      <c r="D26" s="282"/>
      <c r="E26" s="282"/>
      <c r="F26" s="282"/>
      <c r="G26" s="283"/>
      <c r="H26" s="316" t="s">
        <v>35</v>
      </c>
      <c r="I26" s="281"/>
      <c r="J26" s="286">
        <v>0.6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44</v>
      </c>
      <c r="B27" s="281"/>
      <c r="C27" s="282" t="s">
        <v>157</v>
      </c>
      <c r="D27" s="282"/>
      <c r="E27" s="282"/>
      <c r="F27" s="282"/>
      <c r="G27" s="283"/>
      <c r="H27" s="316" t="s">
        <v>35</v>
      </c>
      <c r="I27" s="281"/>
      <c r="J27" s="286">
        <v>2</v>
      </c>
      <c r="K27" s="286"/>
      <c r="L27" s="286"/>
      <c r="M27" s="343"/>
      <c r="N27" s="343"/>
      <c r="O27" s="344">
        <f t="shared" si="0"/>
        <v>0</v>
      </c>
      <c r="P27" s="345"/>
      <c r="Q27" s="34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60</v>
      </c>
      <c r="B28" s="281"/>
      <c r="C28" s="282" t="s">
        <v>94</v>
      </c>
      <c r="D28" s="282"/>
      <c r="E28" s="282"/>
      <c r="F28" s="282"/>
      <c r="G28" s="283"/>
      <c r="H28" s="316" t="s">
        <v>35</v>
      </c>
      <c r="I28" s="281"/>
      <c r="J28" s="505">
        <v>1.04</v>
      </c>
      <c r="K28" s="505"/>
      <c r="L28" s="505"/>
      <c r="M28" s="506"/>
      <c r="N28" s="506"/>
      <c r="O28" s="344">
        <f t="shared" si="0"/>
        <v>0</v>
      </c>
      <c r="P28" s="345"/>
      <c r="Q28" s="34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281" t="s">
        <v>61</v>
      </c>
      <c r="B29" s="281"/>
      <c r="C29" s="317" t="s">
        <v>77</v>
      </c>
      <c r="D29" s="317"/>
      <c r="E29" s="317"/>
      <c r="F29" s="317"/>
      <c r="G29" s="318"/>
      <c r="H29" s="319" t="s">
        <v>35</v>
      </c>
      <c r="I29" s="320"/>
      <c r="J29" s="321">
        <v>0.27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281" t="s">
        <v>62</v>
      </c>
      <c r="B30" s="281"/>
      <c r="C30" s="317" t="s">
        <v>41</v>
      </c>
      <c r="D30" s="317"/>
      <c r="E30" s="317"/>
      <c r="F30" s="317"/>
      <c r="G30" s="318"/>
      <c r="H30" s="319" t="s">
        <v>35</v>
      </c>
      <c r="I30" s="320"/>
      <c r="J30" s="321">
        <v>0.1</v>
      </c>
      <c r="K30" s="321"/>
      <c r="L30" s="321"/>
      <c r="M30" s="364"/>
      <c r="N30" s="364"/>
      <c r="O30" s="353">
        <f t="shared" si="0"/>
        <v>0</v>
      </c>
      <c r="P30" s="355"/>
      <c r="Q30" s="35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ht="15.75" thickBot="1" x14ac:dyDescent="0.3">
      <c r="A31" s="281" t="s">
        <v>64</v>
      </c>
      <c r="B31" s="281"/>
      <c r="C31" s="317" t="s">
        <v>163</v>
      </c>
      <c r="D31" s="317"/>
      <c r="E31" s="317"/>
      <c r="F31" s="317"/>
      <c r="G31" s="318"/>
      <c r="H31" s="319" t="s">
        <v>35</v>
      </c>
      <c r="I31" s="320"/>
      <c r="J31" s="321">
        <v>0.02</v>
      </c>
      <c r="K31" s="321"/>
      <c r="L31" s="321"/>
      <c r="M31" s="364"/>
      <c r="N31" s="364"/>
      <c r="O31" s="353">
        <f t="shared" si="0"/>
        <v>0</v>
      </c>
      <c r="P31" s="355"/>
      <c r="Q31" s="354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x14ac:dyDescent="0.25">
      <c r="A32" s="237" t="s">
        <v>46</v>
      </c>
      <c r="B32" s="238"/>
      <c r="C32" s="238"/>
      <c r="D32" s="238"/>
      <c r="E32" s="238"/>
      <c r="F32" s="238"/>
      <c r="G32" s="238"/>
      <c r="H32" s="238"/>
      <c r="I32" s="239"/>
      <c r="J32" s="232" t="s">
        <v>47</v>
      </c>
      <c r="K32" s="236"/>
      <c r="L32" s="233"/>
      <c r="M32" s="232" t="s">
        <v>47</v>
      </c>
      <c r="N32" s="233"/>
      <c r="O32" s="424">
        <f>SUM(O22:Q31)</f>
        <v>0</v>
      </c>
      <c r="P32" s="425"/>
      <c r="Q32" s="426"/>
      <c r="R32" s="232" t="s">
        <v>47</v>
      </c>
      <c r="S32" s="236"/>
      <c r="T32" s="233"/>
      <c r="U32" s="232" t="s">
        <v>47</v>
      </c>
      <c r="V32" s="233"/>
      <c r="W32" s="502"/>
      <c r="X32" s="503"/>
      <c r="Y32" s="504"/>
      <c r="Z32" s="232" t="s">
        <v>47</v>
      </c>
      <c r="AA32" s="236"/>
      <c r="AB32" s="233"/>
      <c r="AC32" s="232" t="s">
        <v>47</v>
      </c>
      <c r="AD32" s="233"/>
      <c r="AE32" s="502"/>
      <c r="AF32" s="503"/>
      <c r="AG32" s="504"/>
      <c r="AH32" s="232" t="s">
        <v>47</v>
      </c>
      <c r="AI32" s="236"/>
      <c r="AJ32" s="233"/>
      <c r="AK32" s="232" t="s">
        <v>47</v>
      </c>
      <c r="AL32" s="236"/>
      <c r="AM32" s="233"/>
      <c r="AN32" s="502"/>
      <c r="AO32" s="503"/>
      <c r="AP32" s="504"/>
      <c r="AQ32" s="232" t="s">
        <v>47</v>
      </c>
      <c r="AR32" s="236"/>
      <c r="AS32" s="233"/>
      <c r="AT32" s="232" t="s">
        <v>47</v>
      </c>
      <c r="AU32" s="236"/>
      <c r="AV32" s="236"/>
      <c r="AW32" s="233"/>
      <c r="AX32" s="502"/>
      <c r="AY32" s="503"/>
      <c r="AZ32" s="504"/>
      <c r="BA32" s="232" t="s">
        <v>47</v>
      </c>
      <c r="BB32" s="236"/>
      <c r="BC32" s="233"/>
      <c r="BD32" s="232" t="s">
        <v>47</v>
      </c>
      <c r="BE32" s="236"/>
      <c r="BF32" s="233"/>
      <c r="BG32" s="502"/>
      <c r="BH32" s="503"/>
      <c r="BI32" s="503"/>
      <c r="BJ32" s="504"/>
    </row>
    <row r="33" spans="1:62" ht="15" customHeight="1" x14ac:dyDescent="0.25">
      <c r="A33" s="251" t="s">
        <v>48</v>
      </c>
      <c r="B33" s="252"/>
      <c r="C33" s="252"/>
      <c r="D33" s="60"/>
      <c r="E33" s="252" t="s">
        <v>49</v>
      </c>
      <c r="F33" s="252"/>
      <c r="G33" s="252"/>
      <c r="H33" s="252"/>
      <c r="I33" s="253"/>
      <c r="J33" s="492">
        <f>O32*D33/100</f>
        <v>0</v>
      </c>
      <c r="K33" s="493"/>
      <c r="L33" s="493"/>
      <c r="M33" s="493"/>
      <c r="N33" s="493"/>
      <c r="O33" s="493"/>
      <c r="P33" s="493"/>
      <c r="Q33" s="494"/>
      <c r="R33" s="498"/>
      <c r="S33" s="499"/>
      <c r="T33" s="499"/>
      <c r="U33" s="499"/>
      <c r="V33" s="499"/>
      <c r="W33" s="499"/>
      <c r="X33" s="499"/>
      <c r="Y33" s="500"/>
      <c r="Z33" s="498"/>
      <c r="AA33" s="499"/>
      <c r="AB33" s="499"/>
      <c r="AC33" s="499"/>
      <c r="AD33" s="499"/>
      <c r="AE33" s="499"/>
      <c r="AF33" s="499"/>
      <c r="AG33" s="500"/>
      <c r="AH33" s="498"/>
      <c r="AI33" s="499"/>
      <c r="AJ33" s="499"/>
      <c r="AK33" s="499"/>
      <c r="AL33" s="499"/>
      <c r="AM33" s="499"/>
      <c r="AN33" s="499"/>
      <c r="AO33" s="499"/>
      <c r="AP33" s="500"/>
      <c r="AQ33" s="498"/>
      <c r="AR33" s="499"/>
      <c r="AS33" s="499"/>
      <c r="AT33" s="499"/>
      <c r="AU33" s="499"/>
      <c r="AV33" s="499"/>
      <c r="AW33" s="499"/>
      <c r="AX33" s="499"/>
      <c r="AY33" s="499"/>
      <c r="AZ33" s="500"/>
      <c r="BA33" s="498"/>
      <c r="BB33" s="499"/>
      <c r="BC33" s="499"/>
      <c r="BD33" s="499"/>
      <c r="BE33" s="499"/>
      <c r="BF33" s="499"/>
      <c r="BG33" s="499"/>
      <c r="BH33" s="499"/>
      <c r="BI33" s="499"/>
      <c r="BJ33" s="500"/>
    </row>
    <row r="34" spans="1:62" x14ac:dyDescent="0.25">
      <c r="A34" s="255"/>
      <c r="B34" s="256"/>
      <c r="C34" s="242"/>
      <c r="D34" s="242"/>
      <c r="E34" s="242"/>
      <c r="F34" s="242"/>
      <c r="G34" s="242"/>
      <c r="H34" s="243"/>
      <c r="I34" s="244"/>
      <c r="J34" s="495"/>
      <c r="K34" s="496"/>
      <c r="L34" s="496"/>
      <c r="M34" s="496"/>
      <c r="N34" s="496"/>
      <c r="O34" s="496"/>
      <c r="P34" s="496"/>
      <c r="Q34" s="497"/>
      <c r="R34" s="501"/>
      <c r="S34" s="243"/>
      <c r="T34" s="243"/>
      <c r="U34" s="243"/>
      <c r="V34" s="243"/>
      <c r="W34" s="243"/>
      <c r="X34" s="243"/>
      <c r="Y34" s="244"/>
      <c r="Z34" s="501"/>
      <c r="AA34" s="243"/>
      <c r="AB34" s="243"/>
      <c r="AC34" s="243"/>
      <c r="AD34" s="243"/>
      <c r="AE34" s="243"/>
      <c r="AF34" s="243"/>
      <c r="AG34" s="244"/>
      <c r="AH34" s="501"/>
      <c r="AI34" s="243"/>
      <c r="AJ34" s="243"/>
      <c r="AK34" s="243"/>
      <c r="AL34" s="243"/>
      <c r="AM34" s="243"/>
      <c r="AN34" s="243"/>
      <c r="AO34" s="243"/>
      <c r="AP34" s="244"/>
      <c r="AQ34" s="501"/>
      <c r="AR34" s="243"/>
      <c r="AS34" s="243"/>
      <c r="AT34" s="243"/>
      <c r="AU34" s="243"/>
      <c r="AV34" s="243"/>
      <c r="AW34" s="243"/>
      <c r="AX34" s="243"/>
      <c r="AY34" s="243"/>
      <c r="AZ34" s="244"/>
      <c r="BA34" s="501"/>
      <c r="BB34" s="243"/>
      <c r="BC34" s="243"/>
      <c r="BD34" s="243"/>
      <c r="BE34" s="243"/>
      <c r="BF34" s="243"/>
      <c r="BG34" s="243"/>
      <c r="BH34" s="243"/>
      <c r="BI34" s="243"/>
      <c r="BJ34" s="244"/>
    </row>
    <row r="35" spans="1:62" x14ac:dyDescent="0.25">
      <c r="A35" s="245" t="s">
        <v>50</v>
      </c>
      <c r="B35" s="246"/>
      <c r="C35" s="246"/>
      <c r="D35" s="246"/>
      <c r="E35" s="246"/>
      <c r="F35" s="246"/>
      <c r="G35" s="246"/>
      <c r="H35" s="246"/>
      <c r="I35" s="247"/>
      <c r="J35" s="248">
        <f>(O32+J33)/100</f>
        <v>0</v>
      </c>
      <c r="K35" s="248"/>
      <c r="L35" s="248"/>
      <c r="M35" s="248"/>
      <c r="N35" s="248"/>
      <c r="O35" s="248"/>
      <c r="P35" s="248"/>
      <c r="Q35" s="248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x14ac:dyDescent="0.25">
      <c r="A36" s="257" t="s">
        <v>51</v>
      </c>
      <c r="B36" s="258"/>
      <c r="C36" s="258"/>
      <c r="D36" s="258"/>
      <c r="E36" s="258"/>
      <c r="F36" s="258"/>
      <c r="G36" s="258"/>
      <c r="H36" s="258"/>
      <c r="I36" s="259"/>
      <c r="J36" s="164">
        <v>100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x14ac:dyDescent="0.25">
      <c r="A37" s="262" t="s">
        <v>52</v>
      </c>
      <c r="B37" s="262"/>
      <c r="C37" s="262"/>
      <c r="D37" s="262"/>
      <c r="E37" s="262"/>
      <c r="F37" s="262"/>
      <c r="G37" s="262"/>
      <c r="H37" s="263" t="s">
        <v>53</v>
      </c>
      <c r="I37" s="264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</row>
    <row r="38" spans="1:62" x14ac:dyDescent="0.25">
      <c r="A38" s="261" t="s">
        <v>54</v>
      </c>
      <c r="B38" s="261"/>
      <c r="C38" s="261"/>
      <c r="D38" s="261"/>
      <c r="E38" s="261"/>
      <c r="F38" s="261"/>
      <c r="G38" s="261"/>
      <c r="H38" s="265"/>
      <c r="I38" s="266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</row>
    <row r="39" spans="1:62" x14ac:dyDescent="0.25">
      <c r="A39" s="269" t="s">
        <v>55</v>
      </c>
      <c r="B39" s="269"/>
      <c r="C39" s="269"/>
      <c r="D39" s="269"/>
      <c r="E39" s="269"/>
      <c r="F39" s="269"/>
      <c r="G39" s="269"/>
      <c r="H39" s="267"/>
      <c r="I39" s="268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</row>
  </sheetData>
  <mergeCells count="350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2:I32"/>
    <mergeCell ref="J32:L32"/>
    <mergeCell ref="M32:N32"/>
    <mergeCell ref="O32:Q32"/>
    <mergeCell ref="R32:T32"/>
    <mergeCell ref="U32:V32"/>
    <mergeCell ref="W32:Y32"/>
    <mergeCell ref="BG31:BJ31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Q33:AZ34"/>
    <mergeCell ref="BA33:BJ34"/>
    <mergeCell ref="A34:B34"/>
    <mergeCell ref="C34:G34"/>
    <mergeCell ref="H34:I34"/>
    <mergeCell ref="A35:I35"/>
    <mergeCell ref="J35:Q35"/>
    <mergeCell ref="R35:Y35"/>
    <mergeCell ref="Z35:AG35"/>
    <mergeCell ref="AH35:AP35"/>
    <mergeCell ref="A33:C33"/>
    <mergeCell ref="E33:I33"/>
    <mergeCell ref="J33:Q34"/>
    <mergeCell ref="R33:Y34"/>
    <mergeCell ref="Z33:AG34"/>
    <mergeCell ref="AH33:AP34"/>
    <mergeCell ref="AQ35:AZ35"/>
    <mergeCell ref="BA35:BJ35"/>
    <mergeCell ref="A36:I36"/>
    <mergeCell ref="J36:Q36"/>
    <mergeCell ref="R36:Y36"/>
    <mergeCell ref="Z36:AG36"/>
    <mergeCell ref="AH36:AP36"/>
    <mergeCell ref="AQ36:AZ36"/>
    <mergeCell ref="BA36:BJ36"/>
    <mergeCell ref="AH39:AP39"/>
    <mergeCell ref="AQ39:AZ39"/>
    <mergeCell ref="BA39:BJ39"/>
    <mergeCell ref="AQ37:AZ37"/>
    <mergeCell ref="BA37:BJ37"/>
    <mergeCell ref="A38:G38"/>
    <mergeCell ref="J38:Q38"/>
    <mergeCell ref="R38:Y38"/>
    <mergeCell ref="Z38:AG38"/>
    <mergeCell ref="AH38:AP38"/>
    <mergeCell ref="AQ38:AZ38"/>
    <mergeCell ref="BA38:BJ38"/>
    <mergeCell ref="A37:G37"/>
    <mergeCell ref="H37:I39"/>
    <mergeCell ref="J37:Q37"/>
    <mergeCell ref="R37:Y37"/>
    <mergeCell ref="Z37:AG37"/>
    <mergeCell ref="AH37:AP37"/>
    <mergeCell ref="A39:G39"/>
    <mergeCell ref="J39:Q39"/>
    <mergeCell ref="R39:Y39"/>
    <mergeCell ref="Z39:AG39"/>
  </mergeCells>
  <hyperlinks>
    <hyperlink ref="AB14" r:id="rId1"/>
  </hyperlinks>
  <pageMargins left="0.7" right="0.7" top="0.75" bottom="0.75" header="0.3" footer="0.3"/>
  <pageSetup paperSize="9" scale="89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zoomScale="115" zoomScaleNormal="115" workbookViewId="0">
      <selection activeCell="AE23" sqref="AE23:AG23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191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288" t="s">
        <v>160</v>
      </c>
      <c r="D22" s="288"/>
      <c r="E22" s="288"/>
      <c r="F22" s="288"/>
      <c r="G22" s="288"/>
      <c r="H22" s="294" t="s">
        <v>35</v>
      </c>
      <c r="I22" s="295"/>
      <c r="J22" s="296">
        <v>2.04</v>
      </c>
      <c r="K22" s="297"/>
      <c r="L22" s="298"/>
      <c r="M22" s="372"/>
      <c r="N22" s="373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189</v>
      </c>
      <c r="D23" s="288"/>
      <c r="E23" s="288"/>
      <c r="F23" s="288"/>
      <c r="G23" s="288"/>
      <c r="H23" s="284" t="s">
        <v>35</v>
      </c>
      <c r="I23" s="285"/>
      <c r="J23" s="289">
        <v>2.04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347" t="s">
        <v>190</v>
      </c>
      <c r="D24" s="347"/>
      <c r="E24" s="347"/>
      <c r="F24" s="347"/>
      <c r="G24" s="347"/>
      <c r="H24" s="348" t="s">
        <v>35</v>
      </c>
      <c r="I24" s="349"/>
      <c r="J24" s="350">
        <v>1</v>
      </c>
      <c r="K24" s="351"/>
      <c r="L24" s="352"/>
      <c r="M24" s="353"/>
      <c r="N24" s="354"/>
      <c r="O24" s="353">
        <f t="shared" ref="O24:O31" si="0">J24*M24</f>
        <v>0</v>
      </c>
      <c r="P24" s="355"/>
      <c r="Q24" s="354"/>
      <c r="R24" s="508"/>
      <c r="S24" s="509"/>
      <c r="T24" s="510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317" t="s">
        <v>183</v>
      </c>
      <c r="D25" s="317"/>
      <c r="E25" s="317"/>
      <c r="F25" s="317"/>
      <c r="G25" s="318"/>
      <c r="H25" s="319" t="s">
        <v>35</v>
      </c>
      <c r="I25" s="320"/>
      <c r="J25" s="321">
        <v>1.33</v>
      </c>
      <c r="K25" s="321"/>
      <c r="L25" s="321"/>
      <c r="M25" s="364"/>
      <c r="N25" s="364"/>
      <c r="O25" s="353">
        <f t="shared" si="0"/>
        <v>0</v>
      </c>
      <c r="P25" s="355"/>
      <c r="Q25" s="354"/>
      <c r="R25" s="375"/>
      <c r="S25" s="375"/>
      <c r="T25" s="375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317" t="s">
        <v>182</v>
      </c>
      <c r="D26" s="317"/>
      <c r="E26" s="317"/>
      <c r="F26" s="317"/>
      <c r="G26" s="318"/>
      <c r="H26" s="319" t="s">
        <v>35</v>
      </c>
      <c r="I26" s="320"/>
      <c r="J26" s="321">
        <v>1.25</v>
      </c>
      <c r="K26" s="321"/>
      <c r="L26" s="321"/>
      <c r="M26" s="364"/>
      <c r="N26" s="364"/>
      <c r="O26" s="353">
        <f t="shared" si="0"/>
        <v>0</v>
      </c>
      <c r="P26" s="355"/>
      <c r="Q26" s="354"/>
      <c r="R26" s="375"/>
      <c r="S26" s="375"/>
      <c r="T26" s="375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44</v>
      </c>
      <c r="B27" s="281"/>
      <c r="C27" s="317" t="s">
        <v>94</v>
      </c>
      <c r="D27" s="317"/>
      <c r="E27" s="317"/>
      <c r="F27" s="317"/>
      <c r="G27" s="318"/>
      <c r="H27" s="319" t="s">
        <v>35</v>
      </c>
      <c r="I27" s="320"/>
      <c r="J27" s="321">
        <v>1.04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375"/>
      <c r="S27" s="375"/>
      <c r="T27" s="375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60</v>
      </c>
      <c r="B28" s="281"/>
      <c r="C28" s="317" t="s">
        <v>77</v>
      </c>
      <c r="D28" s="317"/>
      <c r="E28" s="317"/>
      <c r="F28" s="317"/>
      <c r="G28" s="318"/>
      <c r="H28" s="319" t="s">
        <v>35</v>
      </c>
      <c r="I28" s="320"/>
      <c r="J28" s="321">
        <v>0.27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375"/>
      <c r="S28" s="375"/>
      <c r="T28" s="375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281" t="s">
        <v>61</v>
      </c>
      <c r="B29" s="281"/>
      <c r="C29" s="317" t="s">
        <v>41</v>
      </c>
      <c r="D29" s="317"/>
      <c r="E29" s="317"/>
      <c r="F29" s="317"/>
      <c r="G29" s="318"/>
      <c r="H29" s="319" t="s">
        <v>35</v>
      </c>
      <c r="I29" s="320"/>
      <c r="J29" s="321">
        <v>0.1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375"/>
      <c r="S29" s="375"/>
      <c r="T29" s="375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281" t="s">
        <v>62</v>
      </c>
      <c r="B30" s="281"/>
      <c r="C30" s="317" t="s">
        <v>163</v>
      </c>
      <c r="D30" s="317"/>
      <c r="E30" s="317"/>
      <c r="F30" s="317"/>
      <c r="G30" s="318"/>
      <c r="H30" s="319" t="s">
        <v>35</v>
      </c>
      <c r="I30" s="320"/>
      <c r="J30" s="321">
        <v>0.02</v>
      </c>
      <c r="K30" s="321"/>
      <c r="L30" s="321"/>
      <c r="M30" s="364"/>
      <c r="N30" s="364"/>
      <c r="O30" s="353">
        <f t="shared" si="0"/>
        <v>0</v>
      </c>
      <c r="P30" s="355"/>
      <c r="Q30" s="354"/>
      <c r="R30" s="375"/>
      <c r="S30" s="375"/>
      <c r="T30" s="375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ht="15" customHeight="1" x14ac:dyDescent="0.25">
      <c r="A31" s="281" t="s">
        <v>64</v>
      </c>
      <c r="B31" s="281"/>
      <c r="C31" s="317" t="s">
        <v>261</v>
      </c>
      <c r="D31" s="317"/>
      <c r="E31" s="317"/>
      <c r="F31" s="317"/>
      <c r="G31" s="318"/>
      <c r="H31" s="319" t="s">
        <v>35</v>
      </c>
      <c r="I31" s="320"/>
      <c r="J31" s="321">
        <v>2</v>
      </c>
      <c r="K31" s="321"/>
      <c r="L31" s="321"/>
      <c r="M31" s="364"/>
      <c r="N31" s="364"/>
      <c r="O31" s="353">
        <f t="shared" si="0"/>
        <v>0</v>
      </c>
      <c r="P31" s="355"/>
      <c r="Q31" s="354"/>
      <c r="R31" s="375"/>
      <c r="S31" s="375"/>
      <c r="T31" s="375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x14ac:dyDescent="0.25">
      <c r="A32" s="281"/>
      <c r="B32" s="281"/>
      <c r="C32" s="282"/>
      <c r="D32" s="282"/>
      <c r="E32" s="282"/>
      <c r="F32" s="282"/>
      <c r="G32" s="283"/>
      <c r="H32" s="316" t="s">
        <v>35</v>
      </c>
      <c r="I32" s="281"/>
      <c r="J32" s="286"/>
      <c r="K32" s="286"/>
      <c r="L32" s="286"/>
      <c r="M32" s="343"/>
      <c r="N32" s="343"/>
      <c r="O32" s="344"/>
      <c r="P32" s="345"/>
      <c r="Q32" s="346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ht="15.75" thickBot="1" x14ac:dyDescent="0.3">
      <c r="A33" s="176"/>
      <c r="B33" s="176"/>
      <c r="C33" s="204"/>
      <c r="D33" s="204"/>
      <c r="E33" s="204"/>
      <c r="F33" s="204"/>
      <c r="G33" s="205"/>
      <c r="H33" s="199" t="s">
        <v>35</v>
      </c>
      <c r="I33" s="176"/>
      <c r="J33" s="215"/>
      <c r="K33" s="215"/>
      <c r="L33" s="215"/>
      <c r="M33" s="507"/>
      <c r="N33" s="507"/>
      <c r="O33" s="195"/>
      <c r="P33" s="197"/>
      <c r="Q33" s="196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x14ac:dyDescent="0.25">
      <c r="A34" s="237" t="s">
        <v>46</v>
      </c>
      <c r="B34" s="238"/>
      <c r="C34" s="238"/>
      <c r="D34" s="238"/>
      <c r="E34" s="238"/>
      <c r="F34" s="238"/>
      <c r="G34" s="238"/>
      <c r="H34" s="238"/>
      <c r="I34" s="239"/>
      <c r="J34" s="232" t="s">
        <v>47</v>
      </c>
      <c r="K34" s="236"/>
      <c r="L34" s="233"/>
      <c r="M34" s="232" t="s">
        <v>47</v>
      </c>
      <c r="N34" s="233"/>
      <c r="O34" s="424">
        <f>SUM(O22:Q33)</f>
        <v>0</v>
      </c>
      <c r="P34" s="425"/>
      <c r="Q34" s="426"/>
      <c r="R34" s="232" t="s">
        <v>47</v>
      </c>
      <c r="S34" s="236"/>
      <c r="T34" s="233"/>
      <c r="U34" s="232" t="s">
        <v>47</v>
      </c>
      <c r="V34" s="233"/>
      <c r="W34" s="502"/>
      <c r="X34" s="503"/>
      <c r="Y34" s="504"/>
      <c r="Z34" s="232" t="s">
        <v>47</v>
      </c>
      <c r="AA34" s="236"/>
      <c r="AB34" s="233"/>
      <c r="AC34" s="232" t="s">
        <v>47</v>
      </c>
      <c r="AD34" s="233"/>
      <c r="AE34" s="502"/>
      <c r="AF34" s="503"/>
      <c r="AG34" s="504"/>
      <c r="AH34" s="232" t="s">
        <v>47</v>
      </c>
      <c r="AI34" s="236"/>
      <c r="AJ34" s="233"/>
      <c r="AK34" s="232" t="s">
        <v>47</v>
      </c>
      <c r="AL34" s="236"/>
      <c r="AM34" s="233"/>
      <c r="AN34" s="502"/>
      <c r="AO34" s="503"/>
      <c r="AP34" s="504"/>
      <c r="AQ34" s="232" t="s">
        <v>47</v>
      </c>
      <c r="AR34" s="236"/>
      <c r="AS34" s="233"/>
      <c r="AT34" s="232" t="s">
        <v>47</v>
      </c>
      <c r="AU34" s="236"/>
      <c r="AV34" s="236"/>
      <c r="AW34" s="233"/>
      <c r="AX34" s="502"/>
      <c r="AY34" s="503"/>
      <c r="AZ34" s="504"/>
      <c r="BA34" s="232" t="s">
        <v>47</v>
      </c>
      <c r="BB34" s="236"/>
      <c r="BC34" s="233"/>
      <c r="BD34" s="232" t="s">
        <v>47</v>
      </c>
      <c r="BE34" s="236"/>
      <c r="BF34" s="233"/>
      <c r="BG34" s="502"/>
      <c r="BH34" s="503"/>
      <c r="BI34" s="503"/>
      <c r="BJ34" s="504"/>
    </row>
    <row r="35" spans="1:62" ht="15" customHeight="1" x14ac:dyDescent="0.25">
      <c r="A35" s="251" t="s">
        <v>48</v>
      </c>
      <c r="B35" s="252"/>
      <c r="C35" s="252"/>
      <c r="D35" s="60"/>
      <c r="E35" s="252" t="s">
        <v>49</v>
      </c>
      <c r="F35" s="252"/>
      <c r="G35" s="252"/>
      <c r="H35" s="252"/>
      <c r="I35" s="253"/>
      <c r="J35" s="492">
        <f>O34*D35/100</f>
        <v>0</v>
      </c>
      <c r="K35" s="493"/>
      <c r="L35" s="493"/>
      <c r="M35" s="493"/>
      <c r="N35" s="493"/>
      <c r="O35" s="493"/>
      <c r="P35" s="493"/>
      <c r="Q35" s="494"/>
      <c r="R35" s="498"/>
      <c r="S35" s="499"/>
      <c r="T35" s="499"/>
      <c r="U35" s="499"/>
      <c r="V35" s="499"/>
      <c r="W35" s="499"/>
      <c r="X35" s="499"/>
      <c r="Y35" s="500"/>
      <c r="Z35" s="498"/>
      <c r="AA35" s="499"/>
      <c r="AB35" s="499"/>
      <c r="AC35" s="499"/>
      <c r="AD35" s="499"/>
      <c r="AE35" s="499"/>
      <c r="AF35" s="499"/>
      <c r="AG35" s="500"/>
      <c r="AH35" s="498"/>
      <c r="AI35" s="499"/>
      <c r="AJ35" s="499"/>
      <c r="AK35" s="499"/>
      <c r="AL35" s="499"/>
      <c r="AM35" s="499"/>
      <c r="AN35" s="499"/>
      <c r="AO35" s="499"/>
      <c r="AP35" s="500"/>
      <c r="AQ35" s="498"/>
      <c r="AR35" s="499"/>
      <c r="AS35" s="499"/>
      <c r="AT35" s="499"/>
      <c r="AU35" s="499"/>
      <c r="AV35" s="499"/>
      <c r="AW35" s="499"/>
      <c r="AX35" s="499"/>
      <c r="AY35" s="499"/>
      <c r="AZ35" s="500"/>
      <c r="BA35" s="498"/>
      <c r="BB35" s="499"/>
      <c r="BC35" s="499"/>
      <c r="BD35" s="499"/>
      <c r="BE35" s="499"/>
      <c r="BF35" s="499"/>
      <c r="BG35" s="499"/>
      <c r="BH35" s="499"/>
      <c r="BI35" s="499"/>
      <c r="BJ35" s="500"/>
    </row>
    <row r="36" spans="1:62" x14ac:dyDescent="0.25">
      <c r="A36" s="255"/>
      <c r="B36" s="256"/>
      <c r="C36" s="242"/>
      <c r="D36" s="242"/>
      <c r="E36" s="242"/>
      <c r="F36" s="242"/>
      <c r="G36" s="242"/>
      <c r="H36" s="243"/>
      <c r="I36" s="244"/>
      <c r="J36" s="495"/>
      <c r="K36" s="496"/>
      <c r="L36" s="496"/>
      <c r="M36" s="496"/>
      <c r="N36" s="496"/>
      <c r="O36" s="496"/>
      <c r="P36" s="496"/>
      <c r="Q36" s="497"/>
      <c r="R36" s="501"/>
      <c r="S36" s="243"/>
      <c r="T36" s="243"/>
      <c r="U36" s="243"/>
      <c r="V36" s="243"/>
      <c r="W36" s="243"/>
      <c r="X36" s="243"/>
      <c r="Y36" s="244"/>
      <c r="Z36" s="501"/>
      <c r="AA36" s="243"/>
      <c r="AB36" s="243"/>
      <c r="AC36" s="243"/>
      <c r="AD36" s="243"/>
      <c r="AE36" s="243"/>
      <c r="AF36" s="243"/>
      <c r="AG36" s="244"/>
      <c r="AH36" s="501"/>
      <c r="AI36" s="243"/>
      <c r="AJ36" s="243"/>
      <c r="AK36" s="243"/>
      <c r="AL36" s="243"/>
      <c r="AM36" s="243"/>
      <c r="AN36" s="243"/>
      <c r="AO36" s="243"/>
      <c r="AP36" s="244"/>
      <c r="AQ36" s="501"/>
      <c r="AR36" s="243"/>
      <c r="AS36" s="243"/>
      <c r="AT36" s="243"/>
      <c r="AU36" s="243"/>
      <c r="AV36" s="243"/>
      <c r="AW36" s="243"/>
      <c r="AX36" s="243"/>
      <c r="AY36" s="243"/>
      <c r="AZ36" s="244"/>
      <c r="BA36" s="501"/>
      <c r="BB36" s="243"/>
      <c r="BC36" s="243"/>
      <c r="BD36" s="243"/>
      <c r="BE36" s="243"/>
      <c r="BF36" s="243"/>
      <c r="BG36" s="243"/>
      <c r="BH36" s="243"/>
      <c r="BI36" s="243"/>
      <c r="BJ36" s="244"/>
    </row>
    <row r="37" spans="1:62" x14ac:dyDescent="0.25">
      <c r="A37" s="245" t="s">
        <v>50</v>
      </c>
      <c r="B37" s="246"/>
      <c r="C37" s="246"/>
      <c r="D37" s="246"/>
      <c r="E37" s="246"/>
      <c r="F37" s="246"/>
      <c r="G37" s="246"/>
      <c r="H37" s="246"/>
      <c r="I37" s="247"/>
      <c r="J37" s="248">
        <f>(O34+J35)/100</f>
        <v>0</v>
      </c>
      <c r="K37" s="248"/>
      <c r="L37" s="248"/>
      <c r="M37" s="248"/>
      <c r="N37" s="248"/>
      <c r="O37" s="248"/>
      <c r="P37" s="248"/>
      <c r="Q37" s="248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x14ac:dyDescent="0.25">
      <c r="A38" s="257" t="s">
        <v>51</v>
      </c>
      <c r="B38" s="258"/>
      <c r="C38" s="258"/>
      <c r="D38" s="258"/>
      <c r="E38" s="258"/>
      <c r="F38" s="258"/>
      <c r="G38" s="258"/>
      <c r="H38" s="258"/>
      <c r="I38" s="259"/>
      <c r="J38" s="164">
        <v>100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x14ac:dyDescent="0.25">
      <c r="A39" s="262" t="s">
        <v>52</v>
      </c>
      <c r="B39" s="262"/>
      <c r="C39" s="262"/>
      <c r="D39" s="262"/>
      <c r="E39" s="262"/>
      <c r="F39" s="262"/>
      <c r="G39" s="262"/>
      <c r="H39" s="263" t="s">
        <v>53</v>
      </c>
      <c r="I39" s="264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</row>
    <row r="40" spans="1:62" x14ac:dyDescent="0.25">
      <c r="A40" s="261" t="s">
        <v>54</v>
      </c>
      <c r="B40" s="261"/>
      <c r="C40" s="261"/>
      <c r="D40" s="261"/>
      <c r="E40" s="261"/>
      <c r="F40" s="261"/>
      <c r="G40" s="261"/>
      <c r="H40" s="265"/>
      <c r="I40" s="266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</row>
    <row r="41" spans="1:62" x14ac:dyDescent="0.25">
      <c r="A41" s="269" t="s">
        <v>55</v>
      </c>
      <c r="B41" s="269"/>
      <c r="C41" s="269"/>
      <c r="D41" s="269"/>
      <c r="E41" s="269"/>
      <c r="F41" s="269"/>
      <c r="G41" s="269"/>
      <c r="H41" s="267"/>
      <c r="I41" s="268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</row>
  </sheetData>
  <mergeCells count="392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H33:I33"/>
    <mergeCell ref="J33:L33"/>
    <mergeCell ref="M33:N33"/>
    <mergeCell ref="O33:Q33"/>
    <mergeCell ref="AQ32:AS32"/>
    <mergeCell ref="AT32:AW32"/>
    <mergeCell ref="AX32:AZ32"/>
    <mergeCell ref="BA32:BC32"/>
    <mergeCell ref="BD32:BF32"/>
    <mergeCell ref="BA33:BC33"/>
    <mergeCell ref="BD33:BF33"/>
    <mergeCell ref="BG33:BJ33"/>
    <mergeCell ref="A34:I34"/>
    <mergeCell ref="J34:L34"/>
    <mergeCell ref="M34:N34"/>
    <mergeCell ref="O34:Q34"/>
    <mergeCell ref="R34:T34"/>
    <mergeCell ref="U34:V34"/>
    <mergeCell ref="W34:Y34"/>
    <mergeCell ref="AH33:AJ33"/>
    <mergeCell ref="AK33:AM33"/>
    <mergeCell ref="AN33:AP33"/>
    <mergeCell ref="AQ33:AS33"/>
    <mergeCell ref="AT33:AW33"/>
    <mergeCell ref="AX33:AZ33"/>
    <mergeCell ref="R33:T33"/>
    <mergeCell ref="U33:V33"/>
    <mergeCell ref="W33:Y33"/>
    <mergeCell ref="Z33:AB33"/>
    <mergeCell ref="AC33:AD33"/>
    <mergeCell ref="AE33:AG33"/>
    <mergeCell ref="A33:B33"/>
    <mergeCell ref="C33:G33"/>
    <mergeCell ref="AQ34:AS34"/>
    <mergeCell ref="AT34:AW34"/>
    <mergeCell ref="A38:I38"/>
    <mergeCell ref="AX34:AZ34"/>
    <mergeCell ref="BA34:BC34"/>
    <mergeCell ref="BD34:BF34"/>
    <mergeCell ref="BG34:BJ34"/>
    <mergeCell ref="Z34:AB34"/>
    <mergeCell ref="AC34:AD34"/>
    <mergeCell ref="AE34:AG34"/>
    <mergeCell ref="AH34:AJ34"/>
    <mergeCell ref="AK34:AM34"/>
    <mergeCell ref="AN34:AP34"/>
    <mergeCell ref="AQ35:AZ36"/>
    <mergeCell ref="BA35:BJ36"/>
    <mergeCell ref="A36:B36"/>
    <mergeCell ref="C36:G36"/>
    <mergeCell ref="H36:I36"/>
    <mergeCell ref="A37:I37"/>
    <mergeCell ref="J37:Q37"/>
    <mergeCell ref="R37:Y37"/>
    <mergeCell ref="Z37:AG37"/>
    <mergeCell ref="AH37:AP37"/>
    <mergeCell ref="A35:C35"/>
    <mergeCell ref="E35:I35"/>
    <mergeCell ref="J35:Q36"/>
    <mergeCell ref="R35:Y36"/>
    <mergeCell ref="Z35:AG36"/>
    <mergeCell ref="AH35:AP36"/>
    <mergeCell ref="AQ37:AZ37"/>
    <mergeCell ref="BA37:BJ37"/>
    <mergeCell ref="J38:Q38"/>
    <mergeCell ref="R38:Y38"/>
    <mergeCell ref="Z38:AG38"/>
    <mergeCell ref="AH38:AP38"/>
    <mergeCell ref="AQ38:AZ38"/>
    <mergeCell ref="BA38:BJ38"/>
    <mergeCell ref="A40:G40"/>
    <mergeCell ref="J40:Q40"/>
    <mergeCell ref="R40:Y40"/>
    <mergeCell ref="Z40:AG40"/>
    <mergeCell ref="AH40:AP40"/>
    <mergeCell ref="AQ40:AZ40"/>
    <mergeCell ref="BA40:BJ40"/>
    <mergeCell ref="A39:G39"/>
    <mergeCell ref="H39:I41"/>
    <mergeCell ref="J39:Q39"/>
    <mergeCell ref="R39:Y39"/>
    <mergeCell ref="Z39:AG39"/>
    <mergeCell ref="A41:G41"/>
    <mergeCell ref="AH41:AP41"/>
    <mergeCell ref="AQ41:AZ41"/>
    <mergeCell ref="BA41:BJ41"/>
    <mergeCell ref="AQ39:AZ39"/>
    <mergeCell ref="BA39:BJ39"/>
    <mergeCell ref="AH39:AP39"/>
    <mergeCell ref="J41:Q41"/>
    <mergeCell ref="R41:Y41"/>
    <mergeCell ref="Z41:AG41"/>
  </mergeCells>
  <hyperlinks>
    <hyperlink ref="AB14" r:id="rId1"/>
  </hyperlinks>
  <pageMargins left="0.7" right="0.7" top="0.75" bottom="0.75" header="0.3" footer="0.3"/>
  <pageSetup paperSize="9" scale="84" orientation="landscape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115" zoomScaleNormal="115" workbookViewId="0">
      <selection activeCell="A9" sqref="A9:AF9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146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347" t="s">
        <v>181</v>
      </c>
      <c r="D22" s="347"/>
      <c r="E22" s="347"/>
      <c r="F22" s="347"/>
      <c r="G22" s="347"/>
      <c r="H22" s="356" t="s">
        <v>35</v>
      </c>
      <c r="I22" s="357"/>
      <c r="J22" s="358">
        <v>3.2</v>
      </c>
      <c r="K22" s="359"/>
      <c r="L22" s="360"/>
      <c r="M22" s="361"/>
      <c r="N22" s="362"/>
      <c r="O22" s="361">
        <f>J22*M22</f>
        <v>0</v>
      </c>
      <c r="P22" s="363"/>
      <c r="Q22" s="36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347" t="s">
        <v>37</v>
      </c>
      <c r="D23" s="347"/>
      <c r="E23" s="347"/>
      <c r="F23" s="347"/>
      <c r="G23" s="347"/>
      <c r="H23" s="348" t="s">
        <v>35</v>
      </c>
      <c r="I23" s="349"/>
      <c r="J23" s="350">
        <v>1.33</v>
      </c>
      <c r="K23" s="351"/>
      <c r="L23" s="352"/>
      <c r="M23" s="353"/>
      <c r="N23" s="354"/>
      <c r="O23" s="353">
        <f>J23*M23</f>
        <v>0</v>
      </c>
      <c r="P23" s="355"/>
      <c r="Q23" s="354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347" t="s">
        <v>182</v>
      </c>
      <c r="D24" s="347"/>
      <c r="E24" s="347"/>
      <c r="F24" s="347"/>
      <c r="G24" s="347"/>
      <c r="H24" s="348" t="s">
        <v>35</v>
      </c>
      <c r="I24" s="349"/>
      <c r="J24" s="350">
        <v>1.25</v>
      </c>
      <c r="K24" s="351"/>
      <c r="L24" s="352"/>
      <c r="M24" s="353"/>
      <c r="N24" s="354"/>
      <c r="O24" s="353">
        <f t="shared" ref="O24:O28" si="0">J24*M24</f>
        <v>0</v>
      </c>
      <c r="P24" s="355"/>
      <c r="Q24" s="354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ht="15" customHeight="1" x14ac:dyDescent="0.25">
      <c r="A25" s="281" t="s">
        <v>42</v>
      </c>
      <c r="B25" s="281"/>
      <c r="C25" s="317" t="s">
        <v>139</v>
      </c>
      <c r="D25" s="317"/>
      <c r="E25" s="317"/>
      <c r="F25" s="317"/>
      <c r="G25" s="318"/>
      <c r="H25" s="319" t="s">
        <v>35</v>
      </c>
      <c r="I25" s="320"/>
      <c r="J25" s="321">
        <v>1</v>
      </c>
      <c r="K25" s="321"/>
      <c r="L25" s="321"/>
      <c r="M25" s="364"/>
      <c r="N25" s="364"/>
      <c r="O25" s="353">
        <f t="shared" si="0"/>
        <v>0</v>
      </c>
      <c r="P25" s="355"/>
      <c r="Q25" s="354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ht="15" customHeight="1" x14ac:dyDescent="0.25">
      <c r="A26" s="281" t="s">
        <v>44</v>
      </c>
      <c r="B26" s="281"/>
      <c r="C26" s="317" t="s">
        <v>261</v>
      </c>
      <c r="D26" s="317"/>
      <c r="E26" s="317"/>
      <c r="F26" s="317"/>
      <c r="G26" s="318"/>
      <c r="H26" s="319" t="s">
        <v>35</v>
      </c>
      <c r="I26" s="320"/>
      <c r="J26" s="321">
        <v>1.5</v>
      </c>
      <c r="K26" s="321"/>
      <c r="L26" s="321"/>
      <c r="M26" s="364"/>
      <c r="N26" s="364"/>
      <c r="O26" s="353">
        <f t="shared" si="0"/>
        <v>0</v>
      </c>
      <c r="P26" s="355"/>
      <c r="Q26" s="354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60</v>
      </c>
      <c r="B27" s="281"/>
      <c r="C27" s="317" t="s">
        <v>73</v>
      </c>
      <c r="D27" s="317"/>
      <c r="E27" s="317"/>
      <c r="F27" s="317"/>
      <c r="G27" s="318"/>
      <c r="H27" s="319" t="s">
        <v>35</v>
      </c>
      <c r="I27" s="320"/>
      <c r="J27" s="321">
        <v>0.5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61</v>
      </c>
      <c r="B28" s="281"/>
      <c r="C28" s="317" t="s">
        <v>41</v>
      </c>
      <c r="D28" s="317"/>
      <c r="E28" s="317"/>
      <c r="F28" s="317"/>
      <c r="G28" s="318"/>
      <c r="H28" s="319" t="s">
        <v>35</v>
      </c>
      <c r="I28" s="320"/>
      <c r="J28" s="321">
        <v>0.1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281" t="s">
        <v>62</v>
      </c>
      <c r="B29" s="281"/>
      <c r="C29" s="317" t="s">
        <v>163</v>
      </c>
      <c r="D29" s="317"/>
      <c r="E29" s="317"/>
      <c r="F29" s="317"/>
      <c r="G29" s="318"/>
      <c r="H29" s="319" t="s">
        <v>35</v>
      </c>
      <c r="I29" s="320"/>
      <c r="J29" s="321">
        <v>0.02</v>
      </c>
      <c r="K29" s="321"/>
      <c r="L29" s="321"/>
      <c r="M29" s="364"/>
      <c r="N29" s="364"/>
      <c r="O29" s="353">
        <f t="shared" ref="O29" si="1">J29*M29</f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281" t="s">
        <v>64</v>
      </c>
      <c r="B30" s="281"/>
      <c r="C30" s="317" t="s">
        <v>77</v>
      </c>
      <c r="D30" s="317"/>
      <c r="E30" s="317"/>
      <c r="F30" s="317"/>
      <c r="G30" s="318"/>
      <c r="H30" s="319" t="s">
        <v>35</v>
      </c>
      <c r="I30" s="320"/>
      <c r="J30" s="321">
        <v>0.27</v>
      </c>
      <c r="K30" s="321"/>
      <c r="L30" s="321"/>
      <c r="M30" s="364"/>
      <c r="N30" s="364"/>
      <c r="O30" s="353">
        <f t="shared" ref="O30:O32" si="2">J30*M30</f>
        <v>0</v>
      </c>
      <c r="P30" s="355"/>
      <c r="Q30" s="35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x14ac:dyDescent="0.25">
      <c r="A31" s="281" t="s">
        <v>65</v>
      </c>
      <c r="B31" s="281"/>
      <c r="C31" s="317" t="s">
        <v>159</v>
      </c>
      <c r="D31" s="317"/>
      <c r="E31" s="317"/>
      <c r="F31" s="317"/>
      <c r="G31" s="318"/>
      <c r="H31" s="319" t="s">
        <v>35</v>
      </c>
      <c r="I31" s="320"/>
      <c r="J31" s="321">
        <v>3.13</v>
      </c>
      <c r="K31" s="321"/>
      <c r="L31" s="321"/>
      <c r="M31" s="364"/>
      <c r="N31" s="364"/>
      <c r="O31" s="353">
        <f t="shared" si="2"/>
        <v>0</v>
      </c>
      <c r="P31" s="355"/>
      <c r="Q31" s="354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ht="15.75" thickBot="1" x14ac:dyDescent="0.3">
      <c r="A32" s="281" t="s">
        <v>184</v>
      </c>
      <c r="B32" s="281"/>
      <c r="C32" s="317" t="s">
        <v>187</v>
      </c>
      <c r="D32" s="317"/>
      <c r="E32" s="317"/>
      <c r="F32" s="317"/>
      <c r="G32" s="318"/>
      <c r="H32" s="319" t="s">
        <v>35</v>
      </c>
      <c r="I32" s="320"/>
      <c r="J32" s="321">
        <v>1.6</v>
      </c>
      <c r="K32" s="321"/>
      <c r="L32" s="321"/>
      <c r="M32" s="364"/>
      <c r="N32" s="364"/>
      <c r="O32" s="353">
        <f t="shared" si="2"/>
        <v>0</v>
      </c>
      <c r="P32" s="355"/>
      <c r="Q32" s="354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24">
        <f>SUM(O22:Q32)</f>
        <v>0</v>
      </c>
      <c r="P33" s="425"/>
      <c r="Q33" s="426"/>
      <c r="R33" s="232" t="s">
        <v>47</v>
      </c>
      <c r="S33" s="236"/>
      <c r="T33" s="233"/>
      <c r="U33" s="232" t="s">
        <v>47</v>
      </c>
      <c r="V33" s="233"/>
      <c r="W33" s="502"/>
      <c r="X33" s="503"/>
      <c r="Y33" s="504"/>
      <c r="Z33" s="232" t="s">
        <v>47</v>
      </c>
      <c r="AA33" s="236"/>
      <c r="AB33" s="233"/>
      <c r="AC33" s="232" t="s">
        <v>47</v>
      </c>
      <c r="AD33" s="233"/>
      <c r="AE33" s="502"/>
      <c r="AF33" s="503"/>
      <c r="AG33" s="504"/>
      <c r="AH33" s="232" t="s">
        <v>47</v>
      </c>
      <c r="AI33" s="236"/>
      <c r="AJ33" s="233"/>
      <c r="AK33" s="232" t="s">
        <v>47</v>
      </c>
      <c r="AL33" s="236"/>
      <c r="AM33" s="233"/>
      <c r="AN33" s="502"/>
      <c r="AO33" s="503"/>
      <c r="AP33" s="504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502"/>
      <c r="AY33" s="503"/>
      <c r="AZ33" s="504"/>
      <c r="BA33" s="232" t="s">
        <v>47</v>
      </c>
      <c r="BB33" s="236"/>
      <c r="BC33" s="233"/>
      <c r="BD33" s="232" t="s">
        <v>47</v>
      </c>
      <c r="BE33" s="236"/>
      <c r="BF33" s="233"/>
      <c r="BG33" s="502"/>
      <c r="BH33" s="503"/>
      <c r="BI33" s="503"/>
      <c r="BJ33" s="504"/>
    </row>
    <row r="34" spans="1:62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492">
        <f>O33*D34/100</f>
        <v>0</v>
      </c>
      <c r="K34" s="493"/>
      <c r="L34" s="493"/>
      <c r="M34" s="493"/>
      <c r="N34" s="493"/>
      <c r="O34" s="493"/>
      <c r="P34" s="493"/>
      <c r="Q34" s="494"/>
      <c r="R34" s="498"/>
      <c r="S34" s="499"/>
      <c r="T34" s="499"/>
      <c r="U34" s="499"/>
      <c r="V34" s="499"/>
      <c r="W34" s="499"/>
      <c r="X34" s="499"/>
      <c r="Y34" s="500"/>
      <c r="Z34" s="498"/>
      <c r="AA34" s="499"/>
      <c r="AB34" s="499"/>
      <c r="AC34" s="499"/>
      <c r="AD34" s="499"/>
      <c r="AE34" s="499"/>
      <c r="AF34" s="499"/>
      <c r="AG34" s="500"/>
      <c r="AH34" s="498"/>
      <c r="AI34" s="499"/>
      <c r="AJ34" s="499"/>
      <c r="AK34" s="499"/>
      <c r="AL34" s="499"/>
      <c r="AM34" s="499"/>
      <c r="AN34" s="499"/>
      <c r="AO34" s="499"/>
      <c r="AP34" s="500"/>
      <c r="AQ34" s="498"/>
      <c r="AR34" s="499"/>
      <c r="AS34" s="499"/>
      <c r="AT34" s="499"/>
      <c r="AU34" s="499"/>
      <c r="AV34" s="499"/>
      <c r="AW34" s="499"/>
      <c r="AX34" s="499"/>
      <c r="AY34" s="499"/>
      <c r="AZ34" s="500"/>
      <c r="BA34" s="498"/>
      <c r="BB34" s="499"/>
      <c r="BC34" s="499"/>
      <c r="BD34" s="499"/>
      <c r="BE34" s="499"/>
      <c r="BF34" s="499"/>
      <c r="BG34" s="499"/>
      <c r="BH34" s="499"/>
      <c r="BI34" s="499"/>
      <c r="BJ34" s="500"/>
    </row>
    <row r="35" spans="1:62" ht="15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495"/>
      <c r="K35" s="496"/>
      <c r="L35" s="496"/>
      <c r="M35" s="496"/>
      <c r="N35" s="496"/>
      <c r="O35" s="496"/>
      <c r="P35" s="496"/>
      <c r="Q35" s="497"/>
      <c r="R35" s="501"/>
      <c r="S35" s="243"/>
      <c r="T35" s="243"/>
      <c r="U35" s="243"/>
      <c r="V35" s="243"/>
      <c r="W35" s="243"/>
      <c r="X35" s="243"/>
      <c r="Y35" s="244"/>
      <c r="Z35" s="501"/>
      <c r="AA35" s="243"/>
      <c r="AB35" s="243"/>
      <c r="AC35" s="243"/>
      <c r="AD35" s="243"/>
      <c r="AE35" s="243"/>
      <c r="AF35" s="243"/>
      <c r="AG35" s="244"/>
      <c r="AH35" s="501"/>
      <c r="AI35" s="243"/>
      <c r="AJ35" s="243"/>
      <c r="AK35" s="243"/>
      <c r="AL35" s="243"/>
      <c r="AM35" s="243"/>
      <c r="AN35" s="243"/>
      <c r="AO35" s="243"/>
      <c r="AP35" s="244"/>
      <c r="AQ35" s="501"/>
      <c r="AR35" s="243"/>
      <c r="AS35" s="243"/>
      <c r="AT35" s="243"/>
      <c r="AU35" s="243"/>
      <c r="AV35" s="243"/>
      <c r="AW35" s="243"/>
      <c r="AX35" s="243"/>
      <c r="AY35" s="243"/>
      <c r="AZ35" s="244"/>
      <c r="BA35" s="501"/>
      <c r="BB35" s="243"/>
      <c r="BC35" s="243"/>
      <c r="BD35" s="243"/>
      <c r="BE35" s="243"/>
      <c r="BF35" s="243"/>
      <c r="BG35" s="243"/>
      <c r="BH35" s="243"/>
      <c r="BI35" s="243"/>
      <c r="BJ35" s="244"/>
    </row>
    <row r="36" spans="1:62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W23:Y23"/>
    <mergeCell ref="AN22:AP22"/>
    <mergeCell ref="AQ22:AS22"/>
    <mergeCell ref="AT22:AW22"/>
    <mergeCell ref="AX22:AZ22"/>
    <mergeCell ref="BA22:BC22"/>
    <mergeCell ref="AK22:AM22"/>
    <mergeCell ref="U22:V22"/>
    <mergeCell ref="W22:Y22"/>
    <mergeCell ref="Z22:AB22"/>
    <mergeCell ref="AC22:AD22"/>
    <mergeCell ref="AE22:AG22"/>
    <mergeCell ref="AH22:AJ22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N23:AP23"/>
    <mergeCell ref="AQ23:AS23"/>
    <mergeCell ref="AT23:AW23"/>
    <mergeCell ref="AX23:AZ23"/>
    <mergeCell ref="BA23:BC23"/>
    <mergeCell ref="BD23:BF23"/>
    <mergeCell ref="AQ24:AS24"/>
    <mergeCell ref="AT24:AW24"/>
    <mergeCell ref="AK23:AM23"/>
    <mergeCell ref="AX24:AZ24"/>
    <mergeCell ref="BA24:BC24"/>
    <mergeCell ref="Z23:AB23"/>
    <mergeCell ref="AC23:AD23"/>
    <mergeCell ref="AE23:AG23"/>
    <mergeCell ref="AH23:AJ23"/>
    <mergeCell ref="AC25:AD25"/>
    <mergeCell ref="AE25:AG25"/>
    <mergeCell ref="AH25:AJ25"/>
    <mergeCell ref="A25:B25"/>
    <mergeCell ref="C25:G25"/>
    <mergeCell ref="H25:I25"/>
    <mergeCell ref="J25:L25"/>
    <mergeCell ref="M25:N25"/>
    <mergeCell ref="O25:Q25"/>
    <mergeCell ref="R25:T25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U26:V26"/>
    <mergeCell ref="AK25:AM25"/>
    <mergeCell ref="AN25:AP25"/>
    <mergeCell ref="AQ25:AS25"/>
    <mergeCell ref="AT25:AW25"/>
    <mergeCell ref="AX25:AZ25"/>
    <mergeCell ref="BA25:BC25"/>
    <mergeCell ref="U25:V25"/>
    <mergeCell ref="W25:Y25"/>
    <mergeCell ref="Z25:AB25"/>
    <mergeCell ref="Z26:AB26"/>
    <mergeCell ref="AC26:AD26"/>
    <mergeCell ref="AE26:AG26"/>
    <mergeCell ref="AH26:AJ26"/>
    <mergeCell ref="AK26:AM26"/>
    <mergeCell ref="BG27:BJ27"/>
    <mergeCell ref="Z27:AB27"/>
    <mergeCell ref="AC27:AD27"/>
    <mergeCell ref="AE27:AG27"/>
    <mergeCell ref="AH27:AJ27"/>
    <mergeCell ref="AK27:AM27"/>
    <mergeCell ref="AN27:AP27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W27:Y27"/>
    <mergeCell ref="AN26:AP26"/>
    <mergeCell ref="AQ26:AS26"/>
    <mergeCell ref="AT26:AW26"/>
    <mergeCell ref="AX26:AZ26"/>
    <mergeCell ref="BA26:BC26"/>
    <mergeCell ref="BD26:BF26"/>
    <mergeCell ref="W26:Y26"/>
    <mergeCell ref="M28:N28"/>
    <mergeCell ref="O28:Q28"/>
    <mergeCell ref="AQ27:AS27"/>
    <mergeCell ref="AT27:AW27"/>
    <mergeCell ref="AX27:AZ27"/>
    <mergeCell ref="BA27:BC27"/>
    <mergeCell ref="BD27:BF27"/>
    <mergeCell ref="BA28:BC28"/>
    <mergeCell ref="BD28:BF28"/>
    <mergeCell ref="BG28:BJ28"/>
    <mergeCell ref="A29:B29"/>
    <mergeCell ref="C29:G29"/>
    <mergeCell ref="H29:I29"/>
    <mergeCell ref="J29:L29"/>
    <mergeCell ref="M29:N29"/>
    <mergeCell ref="O29:Q29"/>
    <mergeCell ref="R29:T29"/>
    <mergeCell ref="AH28:AJ28"/>
    <mergeCell ref="AK28:AM28"/>
    <mergeCell ref="AN28:AP28"/>
    <mergeCell ref="AQ28:AS28"/>
    <mergeCell ref="AT28:AW28"/>
    <mergeCell ref="AX28:AZ28"/>
    <mergeCell ref="R28:T28"/>
    <mergeCell ref="U28:V28"/>
    <mergeCell ref="W28:Y28"/>
    <mergeCell ref="Z28:AB28"/>
    <mergeCell ref="AC28:AD28"/>
    <mergeCell ref="AE28:AG28"/>
    <mergeCell ref="A28:B28"/>
    <mergeCell ref="C28:G28"/>
    <mergeCell ref="H28:I28"/>
    <mergeCell ref="J28:L28"/>
    <mergeCell ref="A33:I33"/>
    <mergeCell ref="J33:L33"/>
    <mergeCell ref="M33:N33"/>
    <mergeCell ref="O33:Q33"/>
    <mergeCell ref="R33:T33"/>
    <mergeCell ref="U33:V33"/>
    <mergeCell ref="BD29:BF29"/>
    <mergeCell ref="BG29:BJ29"/>
    <mergeCell ref="AK29:AM29"/>
    <mergeCell ref="AN29:AP29"/>
    <mergeCell ref="AQ29:AS29"/>
    <mergeCell ref="AT29:AW29"/>
    <mergeCell ref="AX29:AZ29"/>
    <mergeCell ref="BA29:BC29"/>
    <mergeCell ref="U29:V29"/>
    <mergeCell ref="W29:Y29"/>
    <mergeCell ref="Z29:AB29"/>
    <mergeCell ref="AC29:AD29"/>
    <mergeCell ref="AE29:AG29"/>
    <mergeCell ref="AH29:AJ29"/>
    <mergeCell ref="H30:I30"/>
    <mergeCell ref="J30:L30"/>
    <mergeCell ref="M30:N30"/>
    <mergeCell ref="O30:Q30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H40:AP40"/>
    <mergeCell ref="AQ40:AZ40"/>
    <mergeCell ref="BA40:BJ40"/>
    <mergeCell ref="AQ38:AZ38"/>
    <mergeCell ref="BA38:BJ38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AQ32:AS32"/>
    <mergeCell ref="BG33:BJ33"/>
    <mergeCell ref="AT32:AW32"/>
    <mergeCell ref="AX32:AZ32"/>
    <mergeCell ref="BA32:BC32"/>
    <mergeCell ref="BD32:BF32"/>
    <mergeCell ref="BG32:BJ32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BD30:BF30"/>
    <mergeCell ref="BG30:BJ30"/>
    <mergeCell ref="AN30:AP30"/>
    <mergeCell ref="AQ30:AS30"/>
    <mergeCell ref="AT30:AW30"/>
    <mergeCell ref="AX30:AZ30"/>
    <mergeCell ref="BA30:BC30"/>
    <mergeCell ref="BG31:BJ31"/>
    <mergeCell ref="AN31:AP31"/>
    <mergeCell ref="AQ31:AS31"/>
    <mergeCell ref="AT31:AW31"/>
    <mergeCell ref="AX31:AZ31"/>
    <mergeCell ref="BA31:BC31"/>
    <mergeCell ref="BD31:BF31"/>
    <mergeCell ref="J36:Q36"/>
    <mergeCell ref="R36:Y36"/>
    <mergeCell ref="Z36:AG36"/>
    <mergeCell ref="AH36:AP36"/>
    <mergeCell ref="AQ36:AZ36"/>
    <mergeCell ref="BA36:BJ36"/>
    <mergeCell ref="A31:B31"/>
    <mergeCell ref="C31:G31"/>
    <mergeCell ref="H31:I31"/>
    <mergeCell ref="J31:L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M31"/>
    <mergeCell ref="Z32:AB32"/>
    <mergeCell ref="AC32:AD32"/>
    <mergeCell ref="AE32:AG32"/>
    <mergeCell ref="AH32:AJ32"/>
    <mergeCell ref="AK30:AM30"/>
    <mergeCell ref="U30:V30"/>
    <mergeCell ref="W30:Y30"/>
    <mergeCell ref="Z30:AB30"/>
    <mergeCell ref="AC30:AD30"/>
    <mergeCell ref="AE30:AG30"/>
    <mergeCell ref="AH30:AJ30"/>
    <mergeCell ref="A30:B30"/>
    <mergeCell ref="C30:G30"/>
    <mergeCell ref="R30:T30"/>
    <mergeCell ref="AK32:AM32"/>
    <mergeCell ref="AN32:AP32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</mergeCells>
  <hyperlinks>
    <hyperlink ref="AB14" r:id="rId1"/>
  </hyperlinks>
  <pageMargins left="0.7" right="0.7" top="0.75" bottom="0.75" header="0.3" footer="0.3"/>
  <pageSetup paperSize="9" scale="84" orientation="landscape" verticalDpi="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E19" sqref="AE19:AG20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71093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8554687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180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03">
        <v>1</v>
      </c>
      <c r="B21" s="603"/>
      <c r="C21" s="604">
        <v>2</v>
      </c>
      <c r="D21" s="605"/>
      <c r="E21" s="605"/>
      <c r="F21" s="605"/>
      <c r="G21" s="606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583" t="s">
        <v>84</v>
      </c>
      <c r="D22" s="583"/>
      <c r="E22" s="583"/>
      <c r="F22" s="583"/>
      <c r="G22" s="584"/>
      <c r="H22" s="594" t="s">
        <v>35</v>
      </c>
      <c r="I22" s="595"/>
      <c r="J22" s="596">
        <v>0.15</v>
      </c>
      <c r="K22" s="597"/>
      <c r="L22" s="598"/>
      <c r="M22" s="599"/>
      <c r="N22" s="600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583" t="s">
        <v>247</v>
      </c>
      <c r="D23" s="583"/>
      <c r="E23" s="583"/>
      <c r="F23" s="583"/>
      <c r="G23" s="584"/>
      <c r="H23" s="585" t="s">
        <v>35</v>
      </c>
      <c r="I23" s="586"/>
      <c r="J23" s="587">
        <v>10</v>
      </c>
      <c r="K23" s="588"/>
      <c r="L23" s="589"/>
      <c r="M23" s="590"/>
      <c r="N23" s="591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513" t="s">
        <v>243</v>
      </c>
      <c r="D24" s="513"/>
      <c r="E24" s="513"/>
      <c r="F24" s="513"/>
      <c r="G24" s="514"/>
      <c r="H24" s="515" t="s">
        <v>35</v>
      </c>
      <c r="I24" s="516"/>
      <c r="J24" s="517">
        <v>1</v>
      </c>
      <c r="K24" s="518"/>
      <c r="L24" s="519"/>
      <c r="M24" s="520"/>
      <c r="N24" s="521"/>
      <c r="O24" s="520">
        <f t="shared" ref="O24" si="0">J24*M24</f>
        <v>0</v>
      </c>
      <c r="P24" s="521"/>
      <c r="Q24" s="52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2" customHeight="1" x14ac:dyDescent="0.2">
      <c r="A25" s="512" t="s">
        <v>38</v>
      </c>
      <c r="B25" s="512"/>
      <c r="C25" s="513" t="s">
        <v>37</v>
      </c>
      <c r="D25" s="513"/>
      <c r="E25" s="513"/>
      <c r="F25" s="513"/>
      <c r="G25" s="514"/>
      <c r="H25" s="515" t="s">
        <v>35</v>
      </c>
      <c r="I25" s="516"/>
      <c r="J25" s="517">
        <f>2.7/2</f>
        <v>1.35</v>
      </c>
      <c r="K25" s="518"/>
      <c r="L25" s="519"/>
      <c r="M25" s="520"/>
      <c r="N25" s="521"/>
      <c r="O25" s="520">
        <f t="shared" ref="O25:O30" si="1">J25*M25</f>
        <v>0</v>
      </c>
      <c r="P25" s="521"/>
      <c r="Q25" s="522"/>
      <c r="R25" s="523"/>
      <c r="S25" s="524"/>
      <c r="T25" s="525"/>
      <c r="U25" s="523"/>
      <c r="V25" s="525"/>
      <c r="W25" s="524"/>
      <c r="X25" s="524"/>
      <c r="Y25" s="525"/>
      <c r="Z25" s="523"/>
      <c r="AA25" s="524"/>
      <c r="AB25" s="525"/>
      <c r="AC25" s="523"/>
      <c r="AD25" s="525"/>
      <c r="AE25" s="524"/>
      <c r="AF25" s="524"/>
      <c r="AG25" s="525"/>
      <c r="AH25" s="523"/>
      <c r="AI25" s="524"/>
      <c r="AJ25" s="525"/>
      <c r="AK25" s="523"/>
      <c r="AL25" s="524"/>
      <c r="AM25" s="525"/>
      <c r="AN25" s="523"/>
      <c r="AO25" s="524"/>
      <c r="AP25" s="525"/>
      <c r="AQ25" s="523"/>
      <c r="AR25" s="524"/>
      <c r="AS25" s="525"/>
      <c r="AT25" s="523"/>
      <c r="AU25" s="524"/>
      <c r="AV25" s="524"/>
      <c r="AW25" s="525"/>
      <c r="AX25" s="523"/>
      <c r="AY25" s="524"/>
      <c r="AZ25" s="525"/>
      <c r="BA25" s="523"/>
      <c r="BB25" s="524"/>
      <c r="BC25" s="525"/>
      <c r="BD25" s="523"/>
      <c r="BE25" s="524"/>
      <c r="BF25" s="525"/>
      <c r="BG25" s="523"/>
      <c r="BH25" s="524"/>
      <c r="BI25" s="524"/>
      <c r="BJ25" s="526"/>
    </row>
    <row r="26" spans="1:62" s="28" customFormat="1" ht="11.25" customHeight="1" x14ac:dyDescent="0.2">
      <c r="A26" s="512" t="s">
        <v>40</v>
      </c>
      <c r="B26" s="512"/>
      <c r="C26" s="513" t="s">
        <v>39</v>
      </c>
      <c r="D26" s="513"/>
      <c r="E26" s="513"/>
      <c r="F26" s="513"/>
      <c r="G26" s="514"/>
      <c r="H26" s="515" t="s">
        <v>35</v>
      </c>
      <c r="I26" s="516"/>
      <c r="J26" s="579">
        <f>2.4/2</f>
        <v>1.2</v>
      </c>
      <c r="K26" s="579"/>
      <c r="L26" s="579"/>
      <c r="M26" s="520"/>
      <c r="N26" s="521"/>
      <c r="O26" s="520">
        <f t="shared" si="1"/>
        <v>0</v>
      </c>
      <c r="P26" s="521"/>
      <c r="Q26" s="52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44</v>
      </c>
      <c r="B27" s="512"/>
      <c r="C27" s="513" t="s">
        <v>168</v>
      </c>
      <c r="D27" s="513"/>
      <c r="E27" s="513"/>
      <c r="F27" s="513"/>
      <c r="G27" s="514"/>
      <c r="H27" s="515" t="s">
        <v>35</v>
      </c>
      <c r="I27" s="516"/>
      <c r="J27" s="579">
        <f>0.2/2</f>
        <v>0.1</v>
      </c>
      <c r="K27" s="579"/>
      <c r="L27" s="579"/>
      <c r="M27" s="520"/>
      <c r="N27" s="521"/>
      <c r="O27" s="520">
        <f t="shared" si="1"/>
        <v>0</v>
      </c>
      <c r="P27" s="521"/>
      <c r="Q27" s="52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 t="s">
        <v>61</v>
      </c>
      <c r="B28" s="512"/>
      <c r="C28" s="513" t="s">
        <v>76</v>
      </c>
      <c r="D28" s="513"/>
      <c r="E28" s="513"/>
      <c r="F28" s="513"/>
      <c r="G28" s="514"/>
      <c r="H28" s="515" t="s">
        <v>35</v>
      </c>
      <c r="I28" s="516"/>
      <c r="J28" s="579">
        <f>0.5/2</f>
        <v>0.25</v>
      </c>
      <c r="K28" s="579"/>
      <c r="L28" s="579"/>
      <c r="M28" s="520"/>
      <c r="N28" s="521"/>
      <c r="O28" s="520">
        <f t="shared" si="1"/>
        <v>0</v>
      </c>
      <c r="P28" s="521"/>
      <c r="Q28" s="52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 t="s">
        <v>62</v>
      </c>
      <c r="B29" s="512"/>
      <c r="C29" s="513" t="s">
        <v>80</v>
      </c>
      <c r="D29" s="513"/>
      <c r="E29" s="513"/>
      <c r="F29" s="513"/>
      <c r="G29" s="514"/>
      <c r="H29" s="515" t="s">
        <v>35</v>
      </c>
      <c r="I29" s="516"/>
      <c r="J29" s="579">
        <v>3.6110000000000002</v>
      </c>
      <c r="K29" s="579"/>
      <c r="L29" s="579"/>
      <c r="M29" s="520"/>
      <c r="N29" s="521"/>
      <c r="O29" s="520">
        <f t="shared" si="1"/>
        <v>0</v>
      </c>
      <c r="P29" s="521"/>
      <c r="Q29" s="52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 t="s">
        <v>64</v>
      </c>
      <c r="B30" s="512"/>
      <c r="C30" s="513" t="s">
        <v>179</v>
      </c>
      <c r="D30" s="513"/>
      <c r="E30" s="513"/>
      <c r="F30" s="513"/>
      <c r="G30" s="514"/>
      <c r="H30" s="515" t="s">
        <v>35</v>
      </c>
      <c r="I30" s="516"/>
      <c r="J30" s="579">
        <f>4/4</f>
        <v>1</v>
      </c>
      <c r="K30" s="579"/>
      <c r="L30" s="579"/>
      <c r="M30" s="520"/>
      <c r="N30" s="521"/>
      <c r="O30" s="520">
        <f t="shared" si="1"/>
        <v>0</v>
      </c>
      <c r="P30" s="521"/>
      <c r="Q30" s="52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 t="s">
        <v>64</v>
      </c>
      <c r="B31" s="512"/>
      <c r="C31" s="513" t="s">
        <v>41</v>
      </c>
      <c r="D31" s="513"/>
      <c r="E31" s="513"/>
      <c r="F31" s="513"/>
      <c r="G31" s="514"/>
      <c r="H31" s="515" t="s">
        <v>35</v>
      </c>
      <c r="I31" s="516"/>
      <c r="J31" s="579">
        <v>0.4</v>
      </c>
      <c r="K31" s="579"/>
      <c r="L31" s="579"/>
      <c r="M31" s="520"/>
      <c r="N31" s="521"/>
      <c r="O31" s="520">
        <f t="shared" ref="O31" si="2">J31*M31</f>
        <v>0</v>
      </c>
      <c r="P31" s="521"/>
      <c r="Q31" s="522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512" t="s">
        <v>65</v>
      </c>
      <c r="B32" s="512"/>
      <c r="C32" s="513" t="s">
        <v>163</v>
      </c>
      <c r="D32" s="513"/>
      <c r="E32" s="513"/>
      <c r="F32" s="513"/>
      <c r="G32" s="514"/>
      <c r="H32" s="571" t="s">
        <v>35</v>
      </c>
      <c r="I32" s="572"/>
      <c r="J32" s="573">
        <v>0.03</v>
      </c>
      <c r="K32" s="574"/>
      <c r="L32" s="575"/>
      <c r="M32" s="576"/>
      <c r="N32" s="577"/>
      <c r="O32" s="576">
        <f>J32*M32</f>
        <v>0</v>
      </c>
      <c r="P32" s="577"/>
      <c r="Q32" s="578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536" t="s">
        <v>47</v>
      </c>
      <c r="K33" s="537"/>
      <c r="L33" s="538"/>
      <c r="M33" s="536" t="s">
        <v>47</v>
      </c>
      <c r="N33" s="538"/>
      <c r="O33" s="545">
        <f>SUM(O22:Q32)</f>
        <v>0</v>
      </c>
      <c r="P33" s="546"/>
      <c r="Q33" s="547"/>
      <c r="R33" s="536" t="s">
        <v>47</v>
      </c>
      <c r="S33" s="537"/>
      <c r="T33" s="538"/>
      <c r="U33" s="536" t="s">
        <v>47</v>
      </c>
      <c r="V33" s="538"/>
      <c r="W33" s="534"/>
      <c r="X33" s="534"/>
      <c r="Y33" s="535"/>
      <c r="Z33" s="536" t="s">
        <v>47</v>
      </c>
      <c r="AA33" s="537"/>
      <c r="AB33" s="538"/>
      <c r="AC33" s="536" t="s">
        <v>47</v>
      </c>
      <c r="AD33" s="538"/>
      <c r="AE33" s="534"/>
      <c r="AF33" s="534"/>
      <c r="AG33" s="535"/>
      <c r="AH33" s="536" t="s">
        <v>47</v>
      </c>
      <c r="AI33" s="537"/>
      <c r="AJ33" s="538"/>
      <c r="AK33" s="536" t="s">
        <v>47</v>
      </c>
      <c r="AL33" s="537"/>
      <c r="AM33" s="538"/>
      <c r="AN33" s="534"/>
      <c r="AO33" s="534"/>
      <c r="AP33" s="535"/>
      <c r="AQ33" s="536" t="s">
        <v>47</v>
      </c>
      <c r="AR33" s="537"/>
      <c r="AS33" s="538"/>
      <c r="AT33" s="536" t="s">
        <v>47</v>
      </c>
      <c r="AU33" s="537"/>
      <c r="AV33" s="537"/>
      <c r="AW33" s="538"/>
      <c r="AX33" s="534"/>
      <c r="AY33" s="534"/>
      <c r="AZ33" s="535"/>
      <c r="BA33" s="536" t="s">
        <v>47</v>
      </c>
      <c r="BB33" s="537"/>
      <c r="BC33" s="538"/>
      <c r="BD33" s="536" t="s">
        <v>47</v>
      </c>
      <c r="BE33" s="537"/>
      <c r="BF33" s="538"/>
      <c r="BG33" s="534"/>
      <c r="BH33" s="534"/>
      <c r="BI33" s="534"/>
      <c r="BJ33" s="535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143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H23:AJ23"/>
    <mergeCell ref="AN22:AP22"/>
    <mergeCell ref="AQ22:AS22"/>
    <mergeCell ref="AT22:AW22"/>
    <mergeCell ref="AX22:AZ22"/>
    <mergeCell ref="BA22:BC22"/>
    <mergeCell ref="AK22:AM22"/>
    <mergeCell ref="BA24:BC24"/>
    <mergeCell ref="AQ25:AS25"/>
    <mergeCell ref="AT25:AW25"/>
    <mergeCell ref="AQ24:AS24"/>
    <mergeCell ref="AT24:AW24"/>
    <mergeCell ref="AX24:AZ24"/>
    <mergeCell ref="BG23:BJ23"/>
    <mergeCell ref="A25:B25"/>
    <mergeCell ref="C25:G25"/>
    <mergeCell ref="H25:I25"/>
    <mergeCell ref="J25:L25"/>
    <mergeCell ref="M25:N25"/>
    <mergeCell ref="O25:Q25"/>
    <mergeCell ref="R25:T25"/>
    <mergeCell ref="U25:V25"/>
    <mergeCell ref="W25:Y25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K23:AM23"/>
    <mergeCell ref="AX25:AZ25"/>
    <mergeCell ref="BA25:BC25"/>
    <mergeCell ref="AN24:AP24"/>
    <mergeCell ref="AH26:AJ26"/>
    <mergeCell ref="AK26:AM26"/>
    <mergeCell ref="AN26:AP26"/>
    <mergeCell ref="AQ26:AS26"/>
    <mergeCell ref="AT26:AW26"/>
    <mergeCell ref="R26:T26"/>
    <mergeCell ref="Z25:AB25"/>
    <mergeCell ref="AC25:AD25"/>
    <mergeCell ref="AE25:AG25"/>
    <mergeCell ref="AH25:AJ25"/>
    <mergeCell ref="AK25:AM25"/>
    <mergeCell ref="AN25:AP25"/>
    <mergeCell ref="AE26:AG26"/>
    <mergeCell ref="U26:V26"/>
    <mergeCell ref="W26:Y26"/>
    <mergeCell ref="Z26:AB26"/>
    <mergeCell ref="AC26:AD26"/>
    <mergeCell ref="W27:Y27"/>
    <mergeCell ref="A27:B27"/>
    <mergeCell ref="C27:G27"/>
    <mergeCell ref="H27:I27"/>
    <mergeCell ref="J27:L27"/>
    <mergeCell ref="M27:N27"/>
    <mergeCell ref="O27:Q27"/>
    <mergeCell ref="R27:T27"/>
    <mergeCell ref="U27:V27"/>
    <mergeCell ref="A26:B26"/>
    <mergeCell ref="C26:G26"/>
    <mergeCell ref="H26:I26"/>
    <mergeCell ref="J26:L26"/>
    <mergeCell ref="M26:N26"/>
    <mergeCell ref="O26:Q26"/>
    <mergeCell ref="BD29:BF29"/>
    <mergeCell ref="BG29:BJ29"/>
    <mergeCell ref="H28:I28"/>
    <mergeCell ref="J28:L28"/>
    <mergeCell ref="M28:N28"/>
    <mergeCell ref="O28:Q28"/>
    <mergeCell ref="BA28:BC28"/>
    <mergeCell ref="BD28:BF28"/>
    <mergeCell ref="AK29:AM29"/>
    <mergeCell ref="W29:Y29"/>
    <mergeCell ref="Z29:AB29"/>
    <mergeCell ref="AC29:AD29"/>
    <mergeCell ref="AE29:AG29"/>
    <mergeCell ref="AH29:AJ29"/>
    <mergeCell ref="AN28:AP28"/>
    <mergeCell ref="AQ28:AS28"/>
    <mergeCell ref="AT28:AW28"/>
    <mergeCell ref="AX28:AZ28"/>
    <mergeCell ref="A29:B29"/>
    <mergeCell ref="C29:G29"/>
    <mergeCell ref="H29:I29"/>
    <mergeCell ref="J29:L29"/>
    <mergeCell ref="M29:N29"/>
    <mergeCell ref="O29:Q29"/>
    <mergeCell ref="R29:T29"/>
    <mergeCell ref="A28:B28"/>
    <mergeCell ref="U29:V29"/>
    <mergeCell ref="C28:G28"/>
    <mergeCell ref="R28:T28"/>
    <mergeCell ref="U28:V28"/>
    <mergeCell ref="C32:G32"/>
    <mergeCell ref="H32:I32"/>
    <mergeCell ref="J32:L32"/>
    <mergeCell ref="M32:N32"/>
    <mergeCell ref="O32:Q32"/>
    <mergeCell ref="R32:T32"/>
    <mergeCell ref="U32:V32"/>
    <mergeCell ref="A30:B30"/>
    <mergeCell ref="C30:G30"/>
    <mergeCell ref="H30:I30"/>
    <mergeCell ref="J30:L30"/>
    <mergeCell ref="A31:B31"/>
    <mergeCell ref="C31:G31"/>
    <mergeCell ref="H31:I31"/>
    <mergeCell ref="J31:L31"/>
    <mergeCell ref="M31:N31"/>
    <mergeCell ref="O31:Q31"/>
    <mergeCell ref="R31:T31"/>
    <mergeCell ref="M30:N30"/>
    <mergeCell ref="O30:Q30"/>
    <mergeCell ref="R30:T30"/>
    <mergeCell ref="U30:V30"/>
    <mergeCell ref="BA40:BJ40"/>
    <mergeCell ref="A39:G39"/>
    <mergeCell ref="J39:Q39"/>
    <mergeCell ref="R39:Y39"/>
    <mergeCell ref="Z39:AG39"/>
    <mergeCell ref="AH39:AP39"/>
    <mergeCell ref="AQ39:AZ39"/>
    <mergeCell ref="A36:I36"/>
    <mergeCell ref="AN32:AP32"/>
    <mergeCell ref="W33:Y33"/>
    <mergeCell ref="Z33:AB33"/>
    <mergeCell ref="AC33:AD33"/>
    <mergeCell ref="A40:G40"/>
    <mergeCell ref="J40:Q40"/>
    <mergeCell ref="R40:Y40"/>
    <mergeCell ref="Z40:AG40"/>
    <mergeCell ref="AH36:AP36"/>
    <mergeCell ref="AQ36:AZ36"/>
    <mergeCell ref="AN33:AP33"/>
    <mergeCell ref="AQ33:AS33"/>
    <mergeCell ref="A34:C34"/>
    <mergeCell ref="E34:I34"/>
    <mergeCell ref="J34:Q35"/>
    <mergeCell ref="R34:Y35"/>
    <mergeCell ref="AH30:AJ30"/>
    <mergeCell ref="A32:B32"/>
    <mergeCell ref="A37:I37"/>
    <mergeCell ref="J37:Q37"/>
    <mergeCell ref="R37:Y37"/>
    <mergeCell ref="Z37:AG37"/>
    <mergeCell ref="AH37:AP37"/>
    <mergeCell ref="AQ37:AZ37"/>
    <mergeCell ref="AH40:AP40"/>
    <mergeCell ref="AQ40:AZ40"/>
    <mergeCell ref="Z32:AB32"/>
    <mergeCell ref="AC32:AD32"/>
    <mergeCell ref="AE32:AG32"/>
    <mergeCell ref="C35:G35"/>
    <mergeCell ref="H35:I35"/>
    <mergeCell ref="J36:Q36"/>
    <mergeCell ref="R36:Y36"/>
    <mergeCell ref="Z36:AG36"/>
    <mergeCell ref="AH38:AP38"/>
    <mergeCell ref="A38:G38"/>
    <mergeCell ref="H38:I40"/>
    <mergeCell ref="J38:Q38"/>
    <mergeCell ref="R38:Y38"/>
    <mergeCell ref="Z38:AG38"/>
    <mergeCell ref="Z34:AG35"/>
    <mergeCell ref="AH34:AP35"/>
    <mergeCell ref="A35:B35"/>
    <mergeCell ref="R33:T33"/>
    <mergeCell ref="U33:V33"/>
    <mergeCell ref="A33:I33"/>
    <mergeCell ref="J33:L33"/>
    <mergeCell ref="M33:N33"/>
    <mergeCell ref="O33:Q33"/>
    <mergeCell ref="AE33:AG33"/>
    <mergeCell ref="AH33:AJ33"/>
    <mergeCell ref="AK33:AM33"/>
    <mergeCell ref="BA36:BJ36"/>
    <mergeCell ref="BA37:BJ37"/>
    <mergeCell ref="BA39:BJ39"/>
    <mergeCell ref="BG33:BJ33"/>
    <mergeCell ref="BA33:BC33"/>
    <mergeCell ref="BD33:BF33"/>
    <mergeCell ref="AQ34:AZ35"/>
    <mergeCell ref="BA34:BJ35"/>
    <mergeCell ref="AQ38:AZ38"/>
    <mergeCell ref="BA38:BJ38"/>
    <mergeCell ref="AT33:AW33"/>
    <mergeCell ref="AX33:AZ33"/>
    <mergeCell ref="BA26:BC26"/>
    <mergeCell ref="BD26:BF26"/>
    <mergeCell ref="BG26:BJ26"/>
    <mergeCell ref="AX26:AZ26"/>
    <mergeCell ref="U31:V31"/>
    <mergeCell ref="W31:Y31"/>
    <mergeCell ref="Z31:AB31"/>
    <mergeCell ref="AC31:AD31"/>
    <mergeCell ref="BA32:BC32"/>
    <mergeCell ref="BD32:BF32"/>
    <mergeCell ref="BG32:BJ32"/>
    <mergeCell ref="AQ32:AS32"/>
    <mergeCell ref="AT32:AW32"/>
    <mergeCell ref="AX32:AZ32"/>
    <mergeCell ref="AH31:AJ31"/>
    <mergeCell ref="AH32:AJ32"/>
    <mergeCell ref="AK32:AM32"/>
    <mergeCell ref="AE30:AG30"/>
    <mergeCell ref="AE31:AG31"/>
    <mergeCell ref="W32:Y32"/>
    <mergeCell ref="W30:Y30"/>
    <mergeCell ref="Z30:AB30"/>
    <mergeCell ref="AC30:AD30"/>
    <mergeCell ref="AE28:AG28"/>
    <mergeCell ref="BD31:BF31"/>
    <mergeCell ref="BG31:BJ31"/>
    <mergeCell ref="AK31:AM31"/>
    <mergeCell ref="AN31:AP31"/>
    <mergeCell ref="AQ31:AS31"/>
    <mergeCell ref="AT31:AW31"/>
    <mergeCell ref="AX31:AZ31"/>
    <mergeCell ref="BA31:BC31"/>
    <mergeCell ref="AK30:AM30"/>
    <mergeCell ref="BD24:BF24"/>
    <mergeCell ref="BG24:BJ24"/>
    <mergeCell ref="BG30:BJ30"/>
    <mergeCell ref="AN30:AP30"/>
    <mergeCell ref="AQ30:AS30"/>
    <mergeCell ref="AT30:AW30"/>
    <mergeCell ref="AX30:AZ30"/>
    <mergeCell ref="BA30:BC30"/>
    <mergeCell ref="BD30:BF30"/>
    <mergeCell ref="AN29:AP29"/>
    <mergeCell ref="AQ29:AS29"/>
    <mergeCell ref="AT29:AW29"/>
    <mergeCell ref="AX29:AZ29"/>
    <mergeCell ref="BA29:BC29"/>
    <mergeCell ref="BG27:BJ27"/>
    <mergeCell ref="AN27:AP27"/>
    <mergeCell ref="AQ27:AS27"/>
    <mergeCell ref="AT27:AW27"/>
    <mergeCell ref="AX27:AZ27"/>
    <mergeCell ref="BA27:BC27"/>
    <mergeCell ref="BD27:BF27"/>
    <mergeCell ref="BD25:BF25"/>
    <mergeCell ref="BG25:BJ25"/>
    <mergeCell ref="BG28:BJ28"/>
    <mergeCell ref="AH28:AJ28"/>
    <mergeCell ref="AK28:AM28"/>
    <mergeCell ref="Z27:AB27"/>
    <mergeCell ref="AC27:AD27"/>
    <mergeCell ref="AE27:AG27"/>
    <mergeCell ref="AH27:AJ27"/>
    <mergeCell ref="AK27:AM27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M24"/>
    <mergeCell ref="W28:Y28"/>
    <mergeCell ref="Z28:AB28"/>
    <mergeCell ref="AC28:AD2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zoomScale="115" zoomScaleNormal="115" workbookViewId="0">
      <selection activeCell="Z22" sqref="Z22:AB22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119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288" t="s">
        <v>178</v>
      </c>
      <c r="D22" s="288"/>
      <c r="E22" s="288"/>
      <c r="F22" s="288"/>
      <c r="G22" s="288"/>
      <c r="H22" s="294" t="s">
        <v>35</v>
      </c>
      <c r="I22" s="295"/>
      <c r="J22" s="296">
        <v>13.304</v>
      </c>
      <c r="K22" s="297"/>
      <c r="L22" s="298"/>
      <c r="M22" s="372"/>
      <c r="N22" s="373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76</v>
      </c>
      <c r="D23" s="288"/>
      <c r="E23" s="288"/>
      <c r="F23" s="288"/>
      <c r="G23" s="288"/>
      <c r="H23" s="284" t="s">
        <v>35</v>
      </c>
      <c r="I23" s="285"/>
      <c r="J23" s="289">
        <v>1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347" t="s">
        <v>168</v>
      </c>
      <c r="D24" s="347"/>
      <c r="E24" s="347"/>
      <c r="F24" s="347"/>
      <c r="G24" s="347"/>
      <c r="H24" s="348" t="s">
        <v>35</v>
      </c>
      <c r="I24" s="349"/>
      <c r="J24" s="350">
        <v>0.8</v>
      </c>
      <c r="K24" s="351"/>
      <c r="L24" s="352"/>
      <c r="M24" s="353"/>
      <c r="N24" s="354"/>
      <c r="O24" s="353">
        <f t="shared" ref="O24:O27" si="0">J24*M24</f>
        <v>0</v>
      </c>
      <c r="P24" s="355"/>
      <c r="Q24" s="354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282" t="s">
        <v>179</v>
      </c>
      <c r="D25" s="282"/>
      <c r="E25" s="282"/>
      <c r="F25" s="282"/>
      <c r="G25" s="283"/>
      <c r="H25" s="316" t="s">
        <v>35</v>
      </c>
      <c r="I25" s="281"/>
      <c r="J25" s="286">
        <v>0.4</v>
      </c>
      <c r="K25" s="286"/>
      <c r="L25" s="286"/>
      <c r="M25" s="506"/>
      <c r="N25" s="506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282" t="s">
        <v>41</v>
      </c>
      <c r="D26" s="282"/>
      <c r="E26" s="282"/>
      <c r="F26" s="282"/>
      <c r="G26" s="283"/>
      <c r="H26" s="316" t="s">
        <v>35</v>
      </c>
      <c r="I26" s="281"/>
      <c r="J26" s="286">
        <v>0.3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ht="15.75" thickBot="1" x14ac:dyDescent="0.3">
      <c r="A27" s="281" t="s">
        <v>44</v>
      </c>
      <c r="B27" s="281"/>
      <c r="C27" s="317" t="s">
        <v>163</v>
      </c>
      <c r="D27" s="317"/>
      <c r="E27" s="317"/>
      <c r="F27" s="317"/>
      <c r="G27" s="318"/>
      <c r="H27" s="655" t="s">
        <v>35</v>
      </c>
      <c r="I27" s="656"/>
      <c r="J27" s="419">
        <v>0.02</v>
      </c>
      <c r="K27" s="419"/>
      <c r="L27" s="419"/>
      <c r="M27" s="420"/>
      <c r="N27" s="420"/>
      <c r="O27" s="421">
        <f t="shared" si="0"/>
        <v>0</v>
      </c>
      <c r="P27" s="422"/>
      <c r="Q27" s="423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6"/>
    </row>
    <row r="28" spans="1:62" x14ac:dyDescent="0.25">
      <c r="A28" s="237" t="s">
        <v>46</v>
      </c>
      <c r="B28" s="238"/>
      <c r="C28" s="238"/>
      <c r="D28" s="238"/>
      <c r="E28" s="238"/>
      <c r="F28" s="238"/>
      <c r="G28" s="238"/>
      <c r="H28" s="238"/>
      <c r="I28" s="239"/>
      <c r="J28" s="332" t="s">
        <v>47</v>
      </c>
      <c r="K28" s="333"/>
      <c r="L28" s="334"/>
      <c r="M28" s="332" t="s">
        <v>47</v>
      </c>
      <c r="N28" s="334"/>
      <c r="O28" s="337">
        <f>SUM(O22:Q27)</f>
        <v>0</v>
      </c>
      <c r="P28" s="337"/>
      <c r="Q28" s="338"/>
      <c r="R28" s="332" t="s">
        <v>47</v>
      </c>
      <c r="S28" s="333"/>
      <c r="T28" s="334"/>
      <c r="U28" s="332" t="s">
        <v>47</v>
      </c>
      <c r="V28" s="334"/>
      <c r="W28" s="234"/>
      <c r="X28" s="234"/>
      <c r="Y28" s="235"/>
      <c r="Z28" s="332" t="s">
        <v>47</v>
      </c>
      <c r="AA28" s="333"/>
      <c r="AB28" s="334"/>
      <c r="AC28" s="332" t="s">
        <v>47</v>
      </c>
      <c r="AD28" s="334"/>
      <c r="AE28" s="234"/>
      <c r="AF28" s="234"/>
      <c r="AG28" s="235"/>
      <c r="AH28" s="332" t="s">
        <v>47</v>
      </c>
      <c r="AI28" s="333"/>
      <c r="AJ28" s="334"/>
      <c r="AK28" s="332" t="s">
        <v>47</v>
      </c>
      <c r="AL28" s="333"/>
      <c r="AM28" s="334"/>
      <c r="AN28" s="234"/>
      <c r="AO28" s="234"/>
      <c r="AP28" s="235"/>
      <c r="AQ28" s="332" t="s">
        <v>47</v>
      </c>
      <c r="AR28" s="333"/>
      <c r="AS28" s="334"/>
      <c r="AT28" s="332" t="s">
        <v>47</v>
      </c>
      <c r="AU28" s="333"/>
      <c r="AV28" s="333"/>
      <c r="AW28" s="334"/>
      <c r="AX28" s="234"/>
      <c r="AY28" s="234"/>
      <c r="AZ28" s="235"/>
      <c r="BA28" s="332" t="s">
        <v>47</v>
      </c>
      <c r="BB28" s="333"/>
      <c r="BC28" s="334"/>
      <c r="BD28" s="332" t="s">
        <v>47</v>
      </c>
      <c r="BE28" s="333"/>
      <c r="BF28" s="334"/>
      <c r="BG28" s="234"/>
      <c r="BH28" s="234"/>
      <c r="BI28" s="234"/>
      <c r="BJ28" s="235"/>
    </row>
    <row r="29" spans="1:62" x14ac:dyDescent="0.25">
      <c r="A29" s="251" t="s">
        <v>48</v>
      </c>
      <c r="B29" s="252"/>
      <c r="C29" s="252"/>
      <c r="D29" s="60"/>
      <c r="E29" s="252" t="s">
        <v>49</v>
      </c>
      <c r="F29" s="252"/>
      <c r="G29" s="252"/>
      <c r="H29" s="252"/>
      <c r="I29" s="253"/>
      <c r="J29" s="254">
        <f>O28*D29/100</f>
        <v>0</v>
      </c>
      <c r="K29" s="254"/>
      <c r="L29" s="254"/>
      <c r="M29" s="254"/>
      <c r="N29" s="254"/>
      <c r="O29" s="254"/>
      <c r="P29" s="254"/>
      <c r="Q29" s="25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</row>
    <row r="30" spans="1:62" x14ac:dyDescent="0.25">
      <c r="A30" s="255"/>
      <c r="B30" s="256"/>
      <c r="C30" s="242"/>
      <c r="D30" s="242"/>
      <c r="E30" s="242"/>
      <c r="F30" s="242"/>
      <c r="G30" s="242"/>
      <c r="H30" s="243"/>
      <c r="I30" s="244"/>
      <c r="J30" s="254"/>
      <c r="K30" s="254"/>
      <c r="L30" s="254"/>
      <c r="M30" s="254"/>
      <c r="N30" s="254"/>
      <c r="O30" s="254"/>
      <c r="P30" s="254"/>
      <c r="Q30" s="25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</row>
    <row r="31" spans="1:62" x14ac:dyDescent="0.25">
      <c r="A31" s="245" t="s">
        <v>50</v>
      </c>
      <c r="B31" s="246"/>
      <c r="C31" s="246"/>
      <c r="D31" s="246"/>
      <c r="E31" s="246"/>
      <c r="F31" s="246"/>
      <c r="G31" s="246"/>
      <c r="H31" s="246"/>
      <c r="I31" s="247"/>
      <c r="J31" s="248">
        <f>(O28+J29)/100</f>
        <v>0</v>
      </c>
      <c r="K31" s="248"/>
      <c r="L31" s="248"/>
      <c r="M31" s="248"/>
      <c r="N31" s="248"/>
      <c r="O31" s="248"/>
      <c r="P31" s="248"/>
      <c r="Q31" s="248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</row>
    <row r="32" spans="1:62" x14ac:dyDescent="0.25">
      <c r="A32" s="257" t="s">
        <v>51</v>
      </c>
      <c r="B32" s="258"/>
      <c r="C32" s="258"/>
      <c r="D32" s="258"/>
      <c r="E32" s="258"/>
      <c r="F32" s="258"/>
      <c r="G32" s="258"/>
      <c r="H32" s="258"/>
      <c r="I32" s="259"/>
      <c r="J32" s="164" t="s">
        <v>120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</row>
    <row r="33" spans="1:62" x14ac:dyDescent="0.25">
      <c r="A33" s="262" t="s">
        <v>52</v>
      </c>
      <c r="B33" s="262"/>
      <c r="C33" s="262"/>
      <c r="D33" s="262"/>
      <c r="E33" s="262"/>
      <c r="F33" s="262"/>
      <c r="G33" s="262"/>
      <c r="H33" s="263" t="s">
        <v>53</v>
      </c>
      <c r="I33" s="264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</row>
    <row r="34" spans="1:62" x14ac:dyDescent="0.25">
      <c r="A34" s="261" t="s">
        <v>54</v>
      </c>
      <c r="B34" s="261"/>
      <c r="C34" s="261"/>
      <c r="D34" s="261"/>
      <c r="E34" s="261"/>
      <c r="F34" s="261"/>
      <c r="G34" s="261"/>
      <c r="H34" s="265"/>
      <c r="I34" s="26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</row>
    <row r="35" spans="1:62" x14ac:dyDescent="0.25">
      <c r="A35" s="269" t="s">
        <v>55</v>
      </c>
      <c r="B35" s="269"/>
      <c r="C35" s="269"/>
      <c r="D35" s="269"/>
      <c r="E35" s="269"/>
      <c r="F35" s="269"/>
      <c r="G35" s="269"/>
      <c r="H35" s="267"/>
      <c r="I35" s="268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</row>
  </sheetData>
  <mergeCells count="266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7:BJ27"/>
    <mergeCell ref="AN27:AP27"/>
    <mergeCell ref="AQ27:AS27"/>
    <mergeCell ref="AT27:AW27"/>
    <mergeCell ref="AX27:AZ27"/>
    <mergeCell ref="BA27:BC27"/>
    <mergeCell ref="BD27:BF27"/>
    <mergeCell ref="W27:Y27"/>
    <mergeCell ref="AC28:AD28"/>
    <mergeCell ref="AE28:AG28"/>
    <mergeCell ref="AH28:AJ28"/>
    <mergeCell ref="AK28:AM28"/>
    <mergeCell ref="A28:I28"/>
    <mergeCell ref="J28:L28"/>
    <mergeCell ref="M28:N28"/>
    <mergeCell ref="O28:Q28"/>
    <mergeCell ref="R28:T28"/>
    <mergeCell ref="U28:V28"/>
    <mergeCell ref="C30:G30"/>
    <mergeCell ref="H30:I30"/>
    <mergeCell ref="A31:I31"/>
    <mergeCell ref="J31:Q31"/>
    <mergeCell ref="R31:Y31"/>
    <mergeCell ref="Z31:AG31"/>
    <mergeCell ref="BG28:BJ28"/>
    <mergeCell ref="A29:C29"/>
    <mergeCell ref="E29:I29"/>
    <mergeCell ref="J29:Q30"/>
    <mergeCell ref="R29:Y30"/>
    <mergeCell ref="Z29:AG30"/>
    <mergeCell ref="AH29:AP30"/>
    <mergeCell ref="AQ29:AZ30"/>
    <mergeCell ref="BA29:BJ30"/>
    <mergeCell ref="A30:B30"/>
    <mergeCell ref="AN28:AP28"/>
    <mergeCell ref="AQ28:AS28"/>
    <mergeCell ref="AT28:AW28"/>
    <mergeCell ref="AX28:AZ28"/>
    <mergeCell ref="BA28:BC28"/>
    <mergeCell ref="BD28:BF28"/>
    <mergeCell ref="W28:Y28"/>
    <mergeCell ref="Z28:AB28"/>
    <mergeCell ref="AH31:AP31"/>
    <mergeCell ref="AQ31:AZ31"/>
    <mergeCell ref="BA31:BJ31"/>
    <mergeCell ref="A32:I32"/>
    <mergeCell ref="J32:Q32"/>
    <mergeCell ref="R32:Y32"/>
    <mergeCell ref="Z32:AG32"/>
    <mergeCell ref="AH32:AP32"/>
    <mergeCell ref="AQ32:AZ32"/>
    <mergeCell ref="BA32:BJ32"/>
    <mergeCell ref="AH35:AP35"/>
    <mergeCell ref="AQ35:AZ35"/>
    <mergeCell ref="BA35:BJ35"/>
    <mergeCell ref="AQ33:AZ33"/>
    <mergeCell ref="BA33:BJ33"/>
    <mergeCell ref="A34:G34"/>
    <mergeCell ref="J34:Q34"/>
    <mergeCell ref="R34:Y34"/>
    <mergeCell ref="Z34:AG34"/>
    <mergeCell ref="AH34:AP34"/>
    <mergeCell ref="AQ34:AZ34"/>
    <mergeCell ref="BA34:BJ34"/>
    <mergeCell ref="A33:G33"/>
    <mergeCell ref="H33:I35"/>
    <mergeCell ref="J33:Q33"/>
    <mergeCell ref="R33:Y33"/>
    <mergeCell ref="Z33:AG33"/>
    <mergeCell ref="AH33:AP33"/>
    <mergeCell ref="A35:G35"/>
    <mergeCell ref="J35:Q35"/>
    <mergeCell ref="R35:Y35"/>
    <mergeCell ref="Z35:AG35"/>
  </mergeCells>
  <hyperlinks>
    <hyperlink ref="AB14" r:id="rId1"/>
  </hyperlinks>
  <pageMargins left="0.7" right="0.7" top="0.75" bottom="0.75" header="0.3" footer="0.3"/>
  <pageSetup paperSize="9" scale="98" orientation="landscape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W30" sqref="W30:Y30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177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177</v>
      </c>
      <c r="D22" s="685"/>
      <c r="E22" s="685"/>
      <c r="F22" s="685"/>
      <c r="G22" s="685"/>
      <c r="H22" s="594" t="s">
        <v>35</v>
      </c>
      <c r="I22" s="595"/>
      <c r="J22" s="596">
        <v>20</v>
      </c>
      <c r="K22" s="597"/>
      <c r="L22" s="598"/>
      <c r="M22" s="688"/>
      <c r="N22" s="689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/>
      <c r="B23" s="512"/>
      <c r="C23" s="685"/>
      <c r="D23" s="685"/>
      <c r="E23" s="685"/>
      <c r="F23" s="685"/>
      <c r="G23" s="685"/>
      <c r="H23" s="585"/>
      <c r="I23" s="586"/>
      <c r="J23" s="587"/>
      <c r="K23" s="588"/>
      <c r="L23" s="589"/>
      <c r="M23" s="686"/>
      <c r="N23" s="687"/>
      <c r="O23" s="590"/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/>
      <c r="B24" s="512"/>
      <c r="C24" s="685"/>
      <c r="D24" s="685"/>
      <c r="E24" s="685"/>
      <c r="F24" s="685"/>
      <c r="G24" s="685"/>
      <c r="H24" s="585"/>
      <c r="I24" s="586"/>
      <c r="J24" s="587"/>
      <c r="K24" s="588"/>
      <c r="L24" s="589"/>
      <c r="M24" s="686"/>
      <c r="N24" s="687"/>
      <c r="O24" s="590"/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676"/>
      <c r="B25" s="676"/>
      <c r="C25" s="677"/>
      <c r="D25" s="677"/>
      <c r="E25" s="677"/>
      <c r="F25" s="677"/>
      <c r="G25" s="678"/>
      <c r="H25" s="679"/>
      <c r="I25" s="676"/>
      <c r="J25" s="680"/>
      <c r="K25" s="680"/>
      <c r="L25" s="680"/>
      <c r="M25" s="681"/>
      <c r="N25" s="681"/>
      <c r="O25" s="682"/>
      <c r="P25" s="683"/>
      <c r="Q25" s="684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676"/>
      <c r="B26" s="676"/>
      <c r="C26" s="677"/>
      <c r="D26" s="677"/>
      <c r="E26" s="677"/>
      <c r="F26" s="677"/>
      <c r="G26" s="678"/>
      <c r="H26" s="679"/>
      <c r="I26" s="676"/>
      <c r="J26" s="680"/>
      <c r="K26" s="680"/>
      <c r="L26" s="680"/>
      <c r="M26" s="681"/>
      <c r="N26" s="681"/>
      <c r="O26" s="682"/>
      <c r="P26" s="683"/>
      <c r="Q26" s="684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662">
        <f>SUM(O22:Q32)</f>
        <v>0</v>
      </c>
      <c r="P33" s="662"/>
      <c r="Q33" s="6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200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C28" sqref="AC28:AD28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240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204</v>
      </c>
      <c r="D22" s="288"/>
      <c r="E22" s="288"/>
      <c r="F22" s="288"/>
      <c r="G22" s="288"/>
      <c r="H22" s="294" t="s">
        <v>35</v>
      </c>
      <c r="I22" s="295"/>
      <c r="J22" s="296">
        <v>0.8</v>
      </c>
      <c r="K22" s="297"/>
      <c r="L22" s="298"/>
      <c r="M22" s="299"/>
      <c r="N22" s="300"/>
      <c r="O22" s="301">
        <f t="shared" ref="O22:O25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179</v>
      </c>
      <c r="D23" s="288"/>
      <c r="E23" s="288"/>
      <c r="F23" s="288"/>
      <c r="G23" s="288"/>
      <c r="H23" s="284" t="s">
        <v>35</v>
      </c>
      <c r="I23" s="285"/>
      <c r="J23" s="289">
        <v>0.5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68</v>
      </c>
      <c r="D24" s="288"/>
      <c r="E24" s="288"/>
      <c r="F24" s="288"/>
      <c r="G24" s="288"/>
      <c r="H24" s="284" t="s">
        <v>35</v>
      </c>
      <c r="I24" s="285"/>
      <c r="J24" s="289">
        <v>0.25</v>
      </c>
      <c r="K24" s="290"/>
      <c r="L24" s="291"/>
      <c r="M24" s="292"/>
      <c r="N24" s="293"/>
      <c r="O24" s="278">
        <f t="shared" si="0"/>
        <v>0</v>
      </c>
      <c r="P24" s="279"/>
      <c r="Q24" s="28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41</v>
      </c>
      <c r="D25" s="282"/>
      <c r="E25" s="282"/>
      <c r="F25" s="282"/>
      <c r="G25" s="283"/>
      <c r="H25" s="284" t="s">
        <v>35</v>
      </c>
      <c r="I25" s="285"/>
      <c r="J25" s="286">
        <v>0.1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284"/>
      <c r="I26" s="285"/>
      <c r="J26" s="286"/>
      <c r="K26" s="286"/>
      <c r="L26" s="286"/>
      <c r="M26" s="287"/>
      <c r="N26" s="287"/>
      <c r="O26" s="278"/>
      <c r="P26" s="279"/>
      <c r="Q26" s="280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0"/>
      <c r="I27" s="191"/>
      <c r="J27" s="200"/>
      <c r="K27" s="200"/>
      <c r="L27" s="200"/>
      <c r="M27" s="277"/>
      <c r="N27" s="277"/>
      <c r="O27" s="278"/>
      <c r="P27" s="279"/>
      <c r="Q27" s="280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0"/>
      <c r="I28" s="191"/>
      <c r="J28" s="200"/>
      <c r="K28" s="200"/>
      <c r="L28" s="200"/>
      <c r="M28" s="277"/>
      <c r="N28" s="277"/>
      <c r="O28" s="278"/>
      <c r="P28" s="279"/>
      <c r="Q28" s="280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278"/>
      <c r="P29" s="279"/>
      <c r="Q29" s="280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278"/>
      <c r="P30" s="279"/>
      <c r="Q30" s="280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278"/>
      <c r="P31" s="279"/>
      <c r="Q31" s="280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274"/>
      <c r="P32" s="275"/>
      <c r="Q32" s="27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(O33+J34)/1.6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scale="9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Z33" sqref="Z33:AB33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110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176</v>
      </c>
      <c r="D22" s="685"/>
      <c r="E22" s="685"/>
      <c r="F22" s="685"/>
      <c r="G22" s="685"/>
      <c r="H22" s="594" t="s">
        <v>35</v>
      </c>
      <c r="I22" s="595"/>
      <c r="J22" s="596">
        <v>1.6</v>
      </c>
      <c r="K22" s="597"/>
      <c r="L22" s="598"/>
      <c r="M22" s="688"/>
      <c r="N22" s="689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73</v>
      </c>
      <c r="D23" s="685"/>
      <c r="E23" s="685"/>
      <c r="F23" s="685"/>
      <c r="G23" s="685"/>
      <c r="H23" s="585" t="s">
        <v>35</v>
      </c>
      <c r="I23" s="586"/>
      <c r="J23" s="587">
        <f>0.12*20</f>
        <v>2.4</v>
      </c>
      <c r="K23" s="588"/>
      <c r="L23" s="589"/>
      <c r="M23" s="686"/>
      <c r="N23" s="687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66</v>
      </c>
      <c r="D24" s="685"/>
      <c r="E24" s="685"/>
      <c r="F24" s="685"/>
      <c r="G24" s="685"/>
      <c r="H24" s="585" t="s">
        <v>35</v>
      </c>
      <c r="I24" s="586"/>
      <c r="J24" s="587">
        <f>1.07*20</f>
        <v>21.400000000000002</v>
      </c>
      <c r="K24" s="588"/>
      <c r="L24" s="589"/>
      <c r="M24" s="686"/>
      <c r="N24" s="687"/>
      <c r="O24" s="590">
        <f>J24*M24</f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676"/>
      <c r="B25" s="676"/>
      <c r="C25" s="677"/>
      <c r="D25" s="677"/>
      <c r="E25" s="677"/>
      <c r="F25" s="677"/>
      <c r="G25" s="678"/>
      <c r="H25" s="679"/>
      <c r="I25" s="676"/>
      <c r="J25" s="680"/>
      <c r="K25" s="680"/>
      <c r="L25" s="680"/>
      <c r="M25" s="681"/>
      <c r="N25" s="681"/>
      <c r="O25" s="682"/>
      <c r="P25" s="683"/>
      <c r="Q25" s="684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676"/>
      <c r="B26" s="676"/>
      <c r="C26" s="677"/>
      <c r="D26" s="677"/>
      <c r="E26" s="677"/>
      <c r="F26" s="677"/>
      <c r="G26" s="678"/>
      <c r="H26" s="679"/>
      <c r="I26" s="676"/>
      <c r="J26" s="680"/>
      <c r="K26" s="680"/>
      <c r="L26" s="680"/>
      <c r="M26" s="681"/>
      <c r="N26" s="681"/>
      <c r="O26" s="682"/>
      <c r="P26" s="683"/>
      <c r="Q26" s="684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662">
        <f>SUM(O22:Q32)</f>
        <v>0</v>
      </c>
      <c r="P33" s="662"/>
      <c r="Q33" s="6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200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H25" sqref="AH25:AJ2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174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175</v>
      </c>
      <c r="D22" s="685"/>
      <c r="E22" s="685"/>
      <c r="F22" s="685"/>
      <c r="G22" s="685"/>
      <c r="H22" s="594" t="s">
        <v>35</v>
      </c>
      <c r="I22" s="595"/>
      <c r="J22" s="596">
        <f>0.227*20</f>
        <v>4.54</v>
      </c>
      <c r="K22" s="597"/>
      <c r="L22" s="598"/>
      <c r="M22" s="688"/>
      <c r="N22" s="689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97" t="s">
        <v>249</v>
      </c>
      <c r="D23" s="697"/>
      <c r="E23" s="697"/>
      <c r="F23" s="697"/>
      <c r="G23" s="697"/>
      <c r="H23" s="515" t="s">
        <v>35</v>
      </c>
      <c r="I23" s="516"/>
      <c r="J23" s="517">
        <f>0.001*20</f>
        <v>0.02</v>
      </c>
      <c r="K23" s="518"/>
      <c r="L23" s="519"/>
      <c r="M23" s="698"/>
      <c r="N23" s="699"/>
      <c r="O23" s="520">
        <f>J23*M23</f>
        <v>0</v>
      </c>
      <c r="P23" s="521"/>
      <c r="Q23" s="52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73</v>
      </c>
      <c r="D24" s="685"/>
      <c r="E24" s="685"/>
      <c r="F24" s="685"/>
      <c r="G24" s="685"/>
      <c r="H24" s="585" t="s">
        <v>35</v>
      </c>
      <c r="I24" s="586"/>
      <c r="J24" s="587">
        <f>0.12*20</f>
        <v>2.4</v>
      </c>
      <c r="K24" s="588"/>
      <c r="L24" s="589"/>
      <c r="M24" s="686"/>
      <c r="N24" s="687"/>
      <c r="O24" s="590">
        <f>J24*M24</f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66</v>
      </c>
      <c r="D25" s="583"/>
      <c r="E25" s="583"/>
      <c r="F25" s="583"/>
      <c r="G25" s="584"/>
      <c r="H25" s="694" t="s">
        <v>35</v>
      </c>
      <c r="I25" s="512"/>
      <c r="J25" s="695">
        <f>0.86*20</f>
        <v>17.2</v>
      </c>
      <c r="K25" s="695"/>
      <c r="L25" s="695"/>
      <c r="M25" s="696"/>
      <c r="N25" s="696"/>
      <c r="O25" s="590">
        <f>J25*M25</f>
        <v>0</v>
      </c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676"/>
      <c r="B26" s="676"/>
      <c r="C26" s="677"/>
      <c r="D26" s="677"/>
      <c r="E26" s="677"/>
      <c r="F26" s="677"/>
      <c r="G26" s="678"/>
      <c r="H26" s="679"/>
      <c r="I26" s="676"/>
      <c r="J26" s="680"/>
      <c r="K26" s="680"/>
      <c r="L26" s="680"/>
      <c r="M26" s="681"/>
      <c r="N26" s="681"/>
      <c r="O26" s="682"/>
      <c r="P26" s="683"/>
      <c r="Q26" s="684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662">
        <f>SUM(O22:Q32)</f>
        <v>0</v>
      </c>
      <c r="P33" s="662"/>
      <c r="Q33" s="6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200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Z34" sqref="Z34:AG3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111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97" t="s">
        <v>172</v>
      </c>
      <c r="D22" s="697"/>
      <c r="E22" s="697"/>
      <c r="F22" s="697"/>
      <c r="G22" s="697"/>
      <c r="H22" s="700" t="s">
        <v>35</v>
      </c>
      <c r="I22" s="701"/>
      <c r="J22" s="702">
        <f>0.133*20</f>
        <v>2.66</v>
      </c>
      <c r="K22" s="703"/>
      <c r="L22" s="704"/>
      <c r="M22" s="705"/>
      <c r="N22" s="706"/>
      <c r="O22" s="707">
        <f>J22*M22</f>
        <v>0</v>
      </c>
      <c r="P22" s="708"/>
      <c r="Q22" s="709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73</v>
      </c>
      <c r="D23" s="685"/>
      <c r="E23" s="685"/>
      <c r="F23" s="685"/>
      <c r="G23" s="685"/>
      <c r="H23" s="585" t="s">
        <v>35</v>
      </c>
      <c r="I23" s="586"/>
      <c r="J23" s="587">
        <f>0.12*20</f>
        <v>2.4</v>
      </c>
      <c r="K23" s="588"/>
      <c r="L23" s="589"/>
      <c r="M23" s="686"/>
      <c r="N23" s="687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97" t="s">
        <v>173</v>
      </c>
      <c r="D24" s="697"/>
      <c r="E24" s="697"/>
      <c r="F24" s="697"/>
      <c r="G24" s="697"/>
      <c r="H24" s="515" t="s">
        <v>35</v>
      </c>
      <c r="I24" s="516"/>
      <c r="J24" s="517">
        <f>0.045*20</f>
        <v>0.89999999999999991</v>
      </c>
      <c r="K24" s="518"/>
      <c r="L24" s="519"/>
      <c r="M24" s="698"/>
      <c r="N24" s="699"/>
      <c r="O24" s="520">
        <f>J24*M24</f>
        <v>0</v>
      </c>
      <c r="P24" s="521"/>
      <c r="Q24" s="52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66</v>
      </c>
      <c r="D25" s="583"/>
      <c r="E25" s="583"/>
      <c r="F25" s="583"/>
      <c r="G25" s="584"/>
      <c r="H25" s="694" t="s">
        <v>35</v>
      </c>
      <c r="I25" s="512"/>
      <c r="J25" s="695">
        <f>0.85*20</f>
        <v>17</v>
      </c>
      <c r="K25" s="695"/>
      <c r="L25" s="695"/>
      <c r="M25" s="696"/>
      <c r="N25" s="696"/>
      <c r="O25" s="590">
        <f>J25*M25</f>
        <v>0</v>
      </c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/>
      <c r="B26" s="512"/>
      <c r="C26" s="583"/>
      <c r="D26" s="583"/>
      <c r="E26" s="583"/>
      <c r="F26" s="583"/>
      <c r="G26" s="584"/>
      <c r="H26" s="694"/>
      <c r="I26" s="512"/>
      <c r="J26" s="695"/>
      <c r="K26" s="695"/>
      <c r="L26" s="695"/>
      <c r="M26" s="696"/>
      <c r="N26" s="696"/>
      <c r="O26" s="590"/>
      <c r="P26" s="591"/>
      <c r="Q26" s="59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662">
        <f>SUM(O22:Q32)</f>
        <v>0</v>
      </c>
      <c r="P33" s="662"/>
      <c r="Q33" s="6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200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N22" sqref="AN22:AP22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71093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42578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118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03">
        <v>1</v>
      </c>
      <c r="B21" s="603"/>
      <c r="C21" s="604">
        <v>2</v>
      </c>
      <c r="D21" s="605"/>
      <c r="E21" s="605"/>
      <c r="F21" s="605"/>
      <c r="G21" s="606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583" t="s">
        <v>169</v>
      </c>
      <c r="D22" s="583"/>
      <c r="E22" s="583"/>
      <c r="F22" s="583"/>
      <c r="G22" s="584"/>
      <c r="H22" s="594" t="s">
        <v>35</v>
      </c>
      <c r="I22" s="595"/>
      <c r="J22" s="702">
        <v>4.8536299999999999</v>
      </c>
      <c r="K22" s="703"/>
      <c r="L22" s="704"/>
      <c r="M22" s="599"/>
      <c r="N22" s="600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583" t="s">
        <v>56</v>
      </c>
      <c r="D23" s="583"/>
      <c r="E23" s="583"/>
      <c r="F23" s="583"/>
      <c r="G23" s="584"/>
      <c r="H23" s="585" t="s">
        <v>35</v>
      </c>
      <c r="I23" s="586"/>
      <c r="J23" s="587">
        <v>12</v>
      </c>
      <c r="K23" s="588"/>
      <c r="L23" s="589"/>
      <c r="M23" s="590"/>
      <c r="N23" s="591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513" t="s">
        <v>170</v>
      </c>
      <c r="D24" s="513"/>
      <c r="E24" s="513"/>
      <c r="F24" s="513"/>
      <c r="G24" s="514"/>
      <c r="H24" s="515" t="s">
        <v>35</v>
      </c>
      <c r="I24" s="516"/>
      <c r="J24" s="517">
        <v>1</v>
      </c>
      <c r="K24" s="518"/>
      <c r="L24" s="519"/>
      <c r="M24" s="520"/>
      <c r="N24" s="521"/>
      <c r="O24" s="520">
        <f t="shared" ref="O24:O31" si="0">J24*M24</f>
        <v>0</v>
      </c>
      <c r="P24" s="521"/>
      <c r="Q24" s="52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720"/>
      <c r="AD24" s="721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13" t="s">
        <v>77</v>
      </c>
      <c r="D25" s="513"/>
      <c r="E25" s="513"/>
      <c r="F25" s="513"/>
      <c r="G25" s="514"/>
      <c r="H25" s="515" t="s">
        <v>35</v>
      </c>
      <c r="I25" s="516"/>
      <c r="J25" s="579">
        <v>0.3</v>
      </c>
      <c r="K25" s="579"/>
      <c r="L25" s="579"/>
      <c r="M25" s="520"/>
      <c r="N25" s="521"/>
      <c r="O25" s="520">
        <f t="shared" si="0"/>
        <v>0</v>
      </c>
      <c r="P25" s="521"/>
      <c r="Q25" s="52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719"/>
      <c r="AD25" s="719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13" t="s">
        <v>171</v>
      </c>
      <c r="D26" s="513"/>
      <c r="E26" s="513"/>
      <c r="F26" s="513"/>
      <c r="G26" s="514"/>
      <c r="H26" s="515" t="s">
        <v>35</v>
      </c>
      <c r="I26" s="516"/>
      <c r="J26" s="579">
        <f>2.4/2</f>
        <v>1.2</v>
      </c>
      <c r="K26" s="579"/>
      <c r="L26" s="579"/>
      <c r="M26" s="520"/>
      <c r="N26" s="521"/>
      <c r="O26" s="520">
        <f t="shared" si="0"/>
        <v>0</v>
      </c>
      <c r="P26" s="521"/>
      <c r="Q26" s="52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hidden="1" customHeight="1" x14ac:dyDescent="0.2">
      <c r="A27" s="512" t="s">
        <v>44</v>
      </c>
      <c r="B27" s="512"/>
      <c r="C27" s="514"/>
      <c r="D27" s="697"/>
      <c r="E27" s="697"/>
      <c r="F27" s="697"/>
      <c r="G27" s="710"/>
      <c r="H27" s="515"/>
      <c r="I27" s="516"/>
      <c r="J27" s="517"/>
      <c r="K27" s="518"/>
      <c r="L27" s="519"/>
      <c r="M27" s="520"/>
      <c r="N27" s="522"/>
      <c r="O27" s="520"/>
      <c r="P27" s="521"/>
      <c r="Q27" s="522"/>
      <c r="R27" s="523"/>
      <c r="S27" s="524"/>
      <c r="T27" s="525"/>
      <c r="U27" s="523"/>
      <c r="V27" s="525"/>
      <c r="W27" s="523"/>
      <c r="X27" s="524"/>
      <c r="Y27" s="525"/>
      <c r="Z27" s="523"/>
      <c r="AA27" s="524"/>
      <c r="AB27" s="525"/>
      <c r="AC27" s="523"/>
      <c r="AD27" s="525"/>
      <c r="AE27" s="523"/>
      <c r="AF27" s="524"/>
      <c r="AG27" s="525"/>
      <c r="AH27" s="523"/>
      <c r="AI27" s="524"/>
      <c r="AJ27" s="525"/>
      <c r="AK27" s="523"/>
      <c r="AL27" s="524"/>
      <c r="AM27" s="525"/>
      <c r="AN27" s="523"/>
      <c r="AO27" s="524"/>
      <c r="AP27" s="525"/>
      <c r="AQ27" s="523"/>
      <c r="AR27" s="524"/>
      <c r="AS27" s="525"/>
      <c r="AT27" s="523"/>
      <c r="AU27" s="524"/>
      <c r="AV27" s="524"/>
      <c r="AW27" s="525"/>
      <c r="AX27" s="523"/>
      <c r="AY27" s="524"/>
      <c r="AZ27" s="525"/>
      <c r="BA27" s="523"/>
      <c r="BB27" s="524"/>
      <c r="BC27" s="525"/>
      <c r="BD27" s="523"/>
      <c r="BE27" s="524"/>
      <c r="BF27" s="525"/>
      <c r="BG27" s="523"/>
      <c r="BH27" s="524"/>
      <c r="BI27" s="524"/>
      <c r="BJ27" s="526"/>
    </row>
    <row r="28" spans="1:62" s="28" customFormat="1" ht="11.25" customHeight="1" x14ac:dyDescent="0.2">
      <c r="A28" s="512" t="s">
        <v>44</v>
      </c>
      <c r="B28" s="512"/>
      <c r="C28" s="513" t="s">
        <v>242</v>
      </c>
      <c r="D28" s="513"/>
      <c r="E28" s="513"/>
      <c r="F28" s="513"/>
      <c r="G28" s="514"/>
      <c r="H28" s="515" t="s">
        <v>148</v>
      </c>
      <c r="I28" s="516"/>
      <c r="J28" s="579">
        <f>35/2</f>
        <v>17.5</v>
      </c>
      <c r="K28" s="579"/>
      <c r="L28" s="579"/>
      <c r="M28" s="520"/>
      <c r="N28" s="521"/>
      <c r="O28" s="520">
        <f t="shared" si="0"/>
        <v>0</v>
      </c>
      <c r="P28" s="521"/>
      <c r="Q28" s="52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 t="s">
        <v>60</v>
      </c>
      <c r="B29" s="512"/>
      <c r="C29" s="513" t="s">
        <v>76</v>
      </c>
      <c r="D29" s="513"/>
      <c r="E29" s="513"/>
      <c r="F29" s="513"/>
      <c r="G29" s="514"/>
      <c r="H29" s="515" t="s">
        <v>35</v>
      </c>
      <c r="I29" s="516"/>
      <c r="J29" s="579">
        <f>0.5/2</f>
        <v>0.25</v>
      </c>
      <c r="K29" s="579"/>
      <c r="L29" s="579"/>
      <c r="M29" s="520"/>
      <c r="N29" s="521"/>
      <c r="O29" s="520">
        <f t="shared" si="0"/>
        <v>0</v>
      </c>
      <c r="P29" s="521"/>
      <c r="Q29" s="52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 t="s">
        <v>61</v>
      </c>
      <c r="B30" s="512"/>
      <c r="C30" s="513" t="s">
        <v>92</v>
      </c>
      <c r="D30" s="513"/>
      <c r="E30" s="513"/>
      <c r="F30" s="513"/>
      <c r="G30" s="514"/>
      <c r="H30" s="515" t="s">
        <v>35</v>
      </c>
      <c r="I30" s="516"/>
      <c r="J30" s="579">
        <f>0.5/2</f>
        <v>0.25</v>
      </c>
      <c r="K30" s="579"/>
      <c r="L30" s="579"/>
      <c r="M30" s="520"/>
      <c r="N30" s="521"/>
      <c r="O30" s="520">
        <f t="shared" si="0"/>
        <v>0</v>
      </c>
      <c r="P30" s="521"/>
      <c r="Q30" s="52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 t="s">
        <v>62</v>
      </c>
      <c r="B31" s="512"/>
      <c r="C31" s="513" t="s">
        <v>163</v>
      </c>
      <c r="D31" s="513"/>
      <c r="E31" s="513"/>
      <c r="F31" s="513"/>
      <c r="G31" s="514"/>
      <c r="H31" s="515" t="s">
        <v>35</v>
      </c>
      <c r="I31" s="516"/>
      <c r="J31" s="579">
        <v>0.02</v>
      </c>
      <c r="K31" s="579"/>
      <c r="L31" s="579"/>
      <c r="M31" s="520"/>
      <c r="N31" s="521"/>
      <c r="O31" s="520">
        <f t="shared" si="0"/>
        <v>0</v>
      </c>
      <c r="P31" s="521"/>
      <c r="Q31" s="522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512" t="s">
        <v>64</v>
      </c>
      <c r="B32" s="512"/>
      <c r="C32" s="583" t="s">
        <v>162</v>
      </c>
      <c r="D32" s="583"/>
      <c r="E32" s="583"/>
      <c r="F32" s="583"/>
      <c r="G32" s="584"/>
      <c r="H32" s="711" t="s">
        <v>35</v>
      </c>
      <c r="I32" s="712"/>
      <c r="J32" s="713">
        <f>0.5/2</f>
        <v>0.25</v>
      </c>
      <c r="K32" s="714"/>
      <c r="L32" s="715"/>
      <c r="M32" s="716"/>
      <c r="N32" s="717"/>
      <c r="O32" s="716">
        <f>J32*M32</f>
        <v>0</v>
      </c>
      <c r="P32" s="717"/>
      <c r="Q32" s="718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536" t="s">
        <v>47</v>
      </c>
      <c r="K33" s="537"/>
      <c r="L33" s="538"/>
      <c r="M33" s="536" t="s">
        <v>47</v>
      </c>
      <c r="N33" s="538"/>
      <c r="O33" s="545">
        <f>SUM(O22:Q32)</f>
        <v>0</v>
      </c>
      <c r="P33" s="546"/>
      <c r="Q33" s="547"/>
      <c r="R33" s="536" t="s">
        <v>47</v>
      </c>
      <c r="S33" s="537"/>
      <c r="T33" s="538"/>
      <c r="U33" s="536" t="s">
        <v>47</v>
      </c>
      <c r="V33" s="538"/>
      <c r="W33" s="534"/>
      <c r="X33" s="534"/>
      <c r="Y33" s="535"/>
      <c r="Z33" s="536" t="s">
        <v>47</v>
      </c>
      <c r="AA33" s="537"/>
      <c r="AB33" s="538"/>
      <c r="AC33" s="536" t="s">
        <v>47</v>
      </c>
      <c r="AD33" s="538"/>
      <c r="AE33" s="534"/>
      <c r="AF33" s="534"/>
      <c r="AG33" s="535"/>
      <c r="AH33" s="536" t="s">
        <v>47</v>
      </c>
      <c r="AI33" s="537"/>
      <c r="AJ33" s="538"/>
      <c r="AK33" s="536" t="s">
        <v>47</v>
      </c>
      <c r="AL33" s="537"/>
      <c r="AM33" s="538"/>
      <c r="AN33" s="534"/>
      <c r="AO33" s="534"/>
      <c r="AP33" s="535"/>
      <c r="AQ33" s="536" t="s">
        <v>47</v>
      </c>
      <c r="AR33" s="537"/>
      <c r="AS33" s="538"/>
      <c r="AT33" s="536" t="s">
        <v>47</v>
      </c>
      <c r="AU33" s="537"/>
      <c r="AV33" s="537"/>
      <c r="AW33" s="538"/>
      <c r="AX33" s="534"/>
      <c r="AY33" s="534"/>
      <c r="AZ33" s="535"/>
      <c r="BA33" s="536" t="s">
        <v>47</v>
      </c>
      <c r="BB33" s="537"/>
      <c r="BC33" s="538"/>
      <c r="BD33" s="536" t="s">
        <v>47</v>
      </c>
      <c r="BE33" s="537"/>
      <c r="BF33" s="538"/>
      <c r="BG33" s="534"/>
      <c r="BH33" s="534"/>
      <c r="BI33" s="534"/>
      <c r="BJ33" s="535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81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N25:AP25"/>
    <mergeCell ref="AQ25:AS25"/>
    <mergeCell ref="AT25:AW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26:B26"/>
    <mergeCell ref="C26:G26"/>
    <mergeCell ref="H26:I26"/>
    <mergeCell ref="J26:L26"/>
    <mergeCell ref="M26:N26"/>
    <mergeCell ref="O26:Q26"/>
    <mergeCell ref="R26:T26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Q24:AS24"/>
    <mergeCell ref="AT24:AW24"/>
    <mergeCell ref="AH25:AJ25"/>
    <mergeCell ref="AK25:AM25"/>
    <mergeCell ref="R25:T25"/>
    <mergeCell ref="U25:V25"/>
    <mergeCell ref="W25:Y25"/>
    <mergeCell ref="Z25:AB25"/>
    <mergeCell ref="AC25:AD25"/>
    <mergeCell ref="A25:B25"/>
    <mergeCell ref="C25:G25"/>
    <mergeCell ref="H25:I25"/>
    <mergeCell ref="J25:L25"/>
    <mergeCell ref="M25:N25"/>
    <mergeCell ref="O25:Q25"/>
    <mergeCell ref="BD26:BF26"/>
    <mergeCell ref="BG26:BJ26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8:BJ28"/>
    <mergeCell ref="Z28:AB28"/>
    <mergeCell ref="AC28:AD28"/>
    <mergeCell ref="AE28:AG28"/>
    <mergeCell ref="AH28:AJ28"/>
    <mergeCell ref="AK28:AM28"/>
    <mergeCell ref="AN28:AP28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BG27:BJ27"/>
    <mergeCell ref="BD27:BF27"/>
    <mergeCell ref="BA27:BC27"/>
    <mergeCell ref="AX27:AZ27"/>
    <mergeCell ref="AT27:AW27"/>
    <mergeCell ref="AQ27:AS27"/>
    <mergeCell ref="AN27:AP27"/>
    <mergeCell ref="AK27:AM27"/>
    <mergeCell ref="AH27:AJ27"/>
    <mergeCell ref="H27:I27"/>
    <mergeCell ref="C27:G27"/>
    <mergeCell ref="A27:B27"/>
    <mergeCell ref="AE27:AG27"/>
    <mergeCell ref="AC27:AD27"/>
    <mergeCell ref="Z27:AB27"/>
    <mergeCell ref="W27:Y27"/>
    <mergeCell ref="U27:V27"/>
    <mergeCell ref="R27:T27"/>
    <mergeCell ref="O27:Q27"/>
    <mergeCell ref="M27:N27"/>
    <mergeCell ref="J27:L27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opLeftCell="A4" zoomScale="115" zoomScaleNormal="115" workbookViewId="0">
      <selection activeCell="AK26" sqref="AK26:AM26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288" t="s">
        <v>34</v>
      </c>
      <c r="D22" s="288"/>
      <c r="E22" s="288"/>
      <c r="F22" s="288"/>
      <c r="G22" s="288"/>
      <c r="H22" s="294" t="s">
        <v>35</v>
      </c>
      <c r="I22" s="295"/>
      <c r="J22" s="296">
        <v>16.204000000000001</v>
      </c>
      <c r="K22" s="297"/>
      <c r="L22" s="298"/>
      <c r="M22" s="372"/>
      <c r="N22" s="373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76</v>
      </c>
      <c r="D23" s="288"/>
      <c r="E23" s="288"/>
      <c r="F23" s="288"/>
      <c r="G23" s="288"/>
      <c r="H23" s="284" t="s">
        <v>35</v>
      </c>
      <c r="I23" s="285"/>
      <c r="J23" s="289">
        <v>0.7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288" t="s">
        <v>39</v>
      </c>
      <c r="D24" s="288"/>
      <c r="E24" s="288"/>
      <c r="F24" s="288"/>
      <c r="G24" s="288"/>
      <c r="H24" s="284" t="s">
        <v>35</v>
      </c>
      <c r="I24" s="285"/>
      <c r="J24" s="289">
        <v>2.4</v>
      </c>
      <c r="K24" s="290"/>
      <c r="L24" s="291"/>
      <c r="M24" s="344"/>
      <c r="N24" s="346"/>
      <c r="O24" s="344">
        <f t="shared" ref="O24:O28" si="0">J24*M24</f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508"/>
      <c r="AD24" s="510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317" t="s">
        <v>168</v>
      </c>
      <c r="D25" s="317"/>
      <c r="E25" s="317"/>
      <c r="F25" s="317"/>
      <c r="G25" s="318"/>
      <c r="H25" s="319" t="s">
        <v>35</v>
      </c>
      <c r="I25" s="320"/>
      <c r="J25" s="321">
        <v>0.6</v>
      </c>
      <c r="K25" s="321"/>
      <c r="L25" s="321"/>
      <c r="M25" s="364"/>
      <c r="N25" s="364"/>
      <c r="O25" s="353">
        <f t="shared" si="0"/>
        <v>0</v>
      </c>
      <c r="P25" s="355"/>
      <c r="Q25" s="354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375"/>
      <c r="AD25" s="375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282" t="s">
        <v>84</v>
      </c>
      <c r="D26" s="282"/>
      <c r="E26" s="282"/>
      <c r="F26" s="282"/>
      <c r="G26" s="283"/>
      <c r="H26" s="316" t="s">
        <v>35</v>
      </c>
      <c r="I26" s="281"/>
      <c r="J26" s="286">
        <v>0.5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44</v>
      </c>
      <c r="B27" s="281"/>
      <c r="C27" s="282" t="s">
        <v>41</v>
      </c>
      <c r="D27" s="282"/>
      <c r="E27" s="282"/>
      <c r="F27" s="282"/>
      <c r="G27" s="283"/>
      <c r="H27" s="316" t="s">
        <v>35</v>
      </c>
      <c r="I27" s="281"/>
      <c r="J27" s="286">
        <v>0.4</v>
      </c>
      <c r="K27" s="286"/>
      <c r="L27" s="286"/>
      <c r="M27" s="343"/>
      <c r="N27" s="343"/>
      <c r="O27" s="344">
        <f t="shared" si="0"/>
        <v>0</v>
      </c>
      <c r="P27" s="345"/>
      <c r="Q27" s="34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60</v>
      </c>
      <c r="B28" s="281"/>
      <c r="C28" s="317" t="s">
        <v>163</v>
      </c>
      <c r="D28" s="317"/>
      <c r="E28" s="317"/>
      <c r="F28" s="317"/>
      <c r="G28" s="318"/>
      <c r="H28" s="319" t="s">
        <v>35</v>
      </c>
      <c r="I28" s="320"/>
      <c r="J28" s="321">
        <v>0.03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01"/>
      <c r="N29" s="201"/>
      <c r="O29" s="195"/>
      <c r="P29" s="197"/>
      <c r="Q29" s="196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01"/>
      <c r="N30" s="201"/>
      <c r="O30" s="195"/>
      <c r="P30" s="197"/>
      <c r="Q30" s="19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x14ac:dyDescent="0.25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01"/>
      <c r="N31" s="201"/>
      <c r="O31" s="195"/>
      <c r="P31" s="197"/>
      <c r="Q31" s="19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ht="15.75" thickBot="1" x14ac:dyDescent="0.3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23"/>
      <c r="N32" s="224"/>
      <c r="O32" s="225"/>
      <c r="P32" s="226"/>
      <c r="Q32" s="227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37">
        <f>SUM(O22:Q32)</f>
        <v>0</v>
      </c>
      <c r="P33" s="337"/>
      <c r="Q33" s="338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 t="s">
        <v>120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86" orientation="landscape" verticalDpi="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115" zoomScaleNormal="115" workbookViewId="0">
      <selection activeCell="AK22" sqref="AK22:AM22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164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288" t="s">
        <v>165</v>
      </c>
      <c r="D22" s="288"/>
      <c r="E22" s="288"/>
      <c r="F22" s="288"/>
      <c r="G22" s="288"/>
      <c r="H22" s="294" t="s">
        <v>35</v>
      </c>
      <c r="I22" s="295"/>
      <c r="J22" s="296">
        <v>6.51</v>
      </c>
      <c r="K22" s="297"/>
      <c r="L22" s="298"/>
      <c r="M22" s="372"/>
      <c r="N22" s="373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56</v>
      </c>
      <c r="D23" s="288"/>
      <c r="E23" s="288"/>
      <c r="F23" s="288"/>
      <c r="G23" s="288"/>
      <c r="H23" s="284" t="s">
        <v>35</v>
      </c>
      <c r="I23" s="285"/>
      <c r="J23" s="289">
        <v>1.72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288" t="s">
        <v>37</v>
      </c>
      <c r="D24" s="288"/>
      <c r="E24" s="288"/>
      <c r="F24" s="288"/>
      <c r="G24" s="288"/>
      <c r="H24" s="284" t="s">
        <v>35</v>
      </c>
      <c r="I24" s="285"/>
      <c r="J24" s="289">
        <v>1.35</v>
      </c>
      <c r="K24" s="290"/>
      <c r="L24" s="291"/>
      <c r="M24" s="344"/>
      <c r="N24" s="346"/>
      <c r="O24" s="344">
        <f t="shared" ref="O24:O29" si="0">J24*M24</f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508"/>
      <c r="AD24" s="510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282" t="s">
        <v>166</v>
      </c>
      <c r="D25" s="282"/>
      <c r="E25" s="282"/>
      <c r="F25" s="282"/>
      <c r="G25" s="283"/>
      <c r="H25" s="316" t="s">
        <v>35</v>
      </c>
      <c r="I25" s="281"/>
      <c r="J25" s="286">
        <v>0.6</v>
      </c>
      <c r="K25" s="286"/>
      <c r="L25" s="286"/>
      <c r="M25" s="506"/>
      <c r="N25" s="506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375"/>
      <c r="AD25" s="375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282" t="s">
        <v>167</v>
      </c>
      <c r="D26" s="282"/>
      <c r="E26" s="282"/>
      <c r="F26" s="282"/>
      <c r="G26" s="283"/>
      <c r="H26" s="316" t="s">
        <v>35</v>
      </c>
      <c r="I26" s="281"/>
      <c r="J26" s="286">
        <v>1.4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44</v>
      </c>
      <c r="B27" s="281"/>
      <c r="C27" s="282" t="s">
        <v>157</v>
      </c>
      <c r="D27" s="282"/>
      <c r="E27" s="282"/>
      <c r="F27" s="282"/>
      <c r="G27" s="283"/>
      <c r="H27" s="316" t="s">
        <v>35</v>
      </c>
      <c r="I27" s="281"/>
      <c r="J27" s="286">
        <v>1.5</v>
      </c>
      <c r="K27" s="286"/>
      <c r="L27" s="286"/>
      <c r="M27" s="343"/>
      <c r="N27" s="343"/>
      <c r="O27" s="344">
        <f t="shared" si="0"/>
        <v>0</v>
      </c>
      <c r="P27" s="345"/>
      <c r="Q27" s="34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60</v>
      </c>
      <c r="B28" s="281"/>
      <c r="C28" s="282" t="s">
        <v>88</v>
      </c>
      <c r="D28" s="282"/>
      <c r="E28" s="282"/>
      <c r="F28" s="282"/>
      <c r="G28" s="283"/>
      <c r="H28" s="316" t="s">
        <v>151</v>
      </c>
      <c r="I28" s="281"/>
      <c r="J28" s="505">
        <v>2.5</v>
      </c>
      <c r="K28" s="505"/>
      <c r="L28" s="505"/>
      <c r="M28" s="506"/>
      <c r="N28" s="506"/>
      <c r="O28" s="344">
        <f t="shared" si="0"/>
        <v>0</v>
      </c>
      <c r="P28" s="345"/>
      <c r="Q28" s="34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281" t="s">
        <v>61</v>
      </c>
      <c r="B29" s="281"/>
      <c r="C29" s="317" t="s">
        <v>77</v>
      </c>
      <c r="D29" s="317"/>
      <c r="E29" s="317"/>
      <c r="F29" s="317"/>
      <c r="G29" s="318"/>
      <c r="H29" s="319" t="s">
        <v>35</v>
      </c>
      <c r="I29" s="320"/>
      <c r="J29" s="321">
        <v>0.27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281" t="s">
        <v>62</v>
      </c>
      <c r="B30" s="281"/>
      <c r="C30" s="317" t="s">
        <v>163</v>
      </c>
      <c r="D30" s="317"/>
      <c r="E30" s="317"/>
      <c r="F30" s="317"/>
      <c r="G30" s="318"/>
      <c r="H30" s="319" t="s">
        <v>35</v>
      </c>
      <c r="I30" s="320"/>
      <c r="J30" s="321">
        <v>0.04</v>
      </c>
      <c r="K30" s="321"/>
      <c r="L30" s="321"/>
      <c r="M30" s="364"/>
      <c r="N30" s="364"/>
      <c r="O30" s="353">
        <f t="shared" ref="O30" si="1">J30*M30</f>
        <v>0</v>
      </c>
      <c r="P30" s="355"/>
      <c r="Q30" s="35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x14ac:dyDescent="0.25">
      <c r="A31" s="281"/>
      <c r="B31" s="281"/>
      <c r="C31" s="282"/>
      <c r="D31" s="282"/>
      <c r="E31" s="282"/>
      <c r="F31" s="282"/>
      <c r="G31" s="283"/>
      <c r="H31" s="316"/>
      <c r="I31" s="281"/>
      <c r="J31" s="286"/>
      <c r="K31" s="286"/>
      <c r="L31" s="286"/>
      <c r="M31" s="343"/>
      <c r="N31" s="343"/>
      <c r="O31" s="344"/>
      <c r="P31" s="345"/>
      <c r="Q31" s="34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ht="15.75" thickBot="1" x14ac:dyDescent="0.3">
      <c r="A32" s="722"/>
      <c r="B32" s="722"/>
      <c r="C32" s="723"/>
      <c r="D32" s="723"/>
      <c r="E32" s="723"/>
      <c r="F32" s="723"/>
      <c r="G32" s="723"/>
      <c r="H32" s="724"/>
      <c r="I32" s="725"/>
      <c r="J32" s="726"/>
      <c r="K32" s="727"/>
      <c r="L32" s="728"/>
      <c r="M32" s="729"/>
      <c r="N32" s="730"/>
      <c r="O32" s="369"/>
      <c r="P32" s="370"/>
      <c r="Q32" s="371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37">
        <f>SUM(O22:Q32)</f>
        <v>0</v>
      </c>
      <c r="P33" s="337"/>
      <c r="Q33" s="338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86" orientation="landscape" verticalDpi="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115" zoomScaleNormal="115" workbookViewId="0">
      <selection activeCell="V12" sqref="V12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 t="s">
        <v>0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 t="s">
        <v>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 t="s">
        <v>2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34"/>
      <c r="AW6" s="34"/>
      <c r="AX6" s="34"/>
      <c r="AY6" s="34"/>
      <c r="AZ6" s="34"/>
      <c r="BA6" s="35" t="s">
        <v>5</v>
      </c>
      <c r="BB6" s="34"/>
      <c r="BC6" s="127"/>
      <c r="BD6" s="128"/>
      <c r="BE6" s="128"/>
      <c r="BF6" s="128"/>
      <c r="BG6" s="128"/>
      <c r="BH6" s="128"/>
      <c r="BI6" s="128"/>
      <c r="BJ6" s="129"/>
    </row>
    <row r="7" spans="1:62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4"/>
      <c r="AW7" s="34"/>
      <c r="AX7" s="34"/>
      <c r="AY7" s="34"/>
      <c r="AZ7" s="34"/>
      <c r="BA7" s="35"/>
      <c r="BB7" s="34"/>
      <c r="BC7" s="131"/>
      <c r="BD7" s="132"/>
      <c r="BE7" s="132"/>
      <c r="BF7" s="132"/>
      <c r="BG7" s="132"/>
      <c r="BH7" s="132"/>
      <c r="BI7" s="132"/>
      <c r="BJ7" s="133"/>
    </row>
    <row r="8" spans="1:62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x14ac:dyDescent="0.25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N9" s="3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AZ9" s="38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x14ac:dyDescent="0.25">
      <c r="A10" s="120" t="s">
        <v>158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x14ac:dyDescent="0.25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H11" s="34"/>
      <c r="AI11" s="34"/>
      <c r="AJ11" s="34"/>
      <c r="AK11" s="34"/>
      <c r="AL11" s="34"/>
      <c r="AM11" s="34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ht="15.75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x14ac:dyDescent="0.25">
      <c r="A15" s="34"/>
      <c r="B15" s="34"/>
      <c r="C15" s="34"/>
      <c r="D15" s="34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U15" s="34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x14ac:dyDescent="0.25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x14ac:dyDescent="0.25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x14ac:dyDescent="0.25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5.75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x14ac:dyDescent="0.25">
      <c r="A22" s="281" t="s">
        <v>33</v>
      </c>
      <c r="B22" s="281"/>
      <c r="C22" s="288" t="s">
        <v>159</v>
      </c>
      <c r="D22" s="288"/>
      <c r="E22" s="288"/>
      <c r="F22" s="288"/>
      <c r="G22" s="288"/>
      <c r="H22" s="294" t="s">
        <v>35</v>
      </c>
      <c r="I22" s="295"/>
      <c r="J22" s="296">
        <v>9.9</v>
      </c>
      <c r="K22" s="297"/>
      <c r="L22" s="298"/>
      <c r="M22" s="372"/>
      <c r="N22" s="373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x14ac:dyDescent="0.25">
      <c r="A23" s="281" t="s">
        <v>36</v>
      </c>
      <c r="B23" s="281"/>
      <c r="C23" s="288" t="s">
        <v>160</v>
      </c>
      <c r="D23" s="288"/>
      <c r="E23" s="288"/>
      <c r="F23" s="288"/>
      <c r="G23" s="288"/>
      <c r="H23" s="284" t="s">
        <v>35</v>
      </c>
      <c r="I23" s="285"/>
      <c r="J23" s="289">
        <v>1.21</v>
      </c>
      <c r="K23" s="290"/>
      <c r="L23" s="291"/>
      <c r="M23" s="344"/>
      <c r="N23" s="346"/>
      <c r="O23" s="344">
        <f>J23*M23</f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x14ac:dyDescent="0.25">
      <c r="A24" s="281" t="s">
        <v>38</v>
      </c>
      <c r="B24" s="281"/>
      <c r="C24" s="288" t="s">
        <v>73</v>
      </c>
      <c r="D24" s="288"/>
      <c r="E24" s="288"/>
      <c r="F24" s="288"/>
      <c r="G24" s="288"/>
      <c r="H24" s="284" t="s">
        <v>35</v>
      </c>
      <c r="I24" s="285"/>
      <c r="J24" s="289">
        <v>0.5</v>
      </c>
      <c r="K24" s="290"/>
      <c r="L24" s="291"/>
      <c r="M24" s="344"/>
      <c r="N24" s="346"/>
      <c r="O24" s="344">
        <f t="shared" ref="O24:O29" si="0">J24*M24</f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508"/>
      <c r="AD24" s="510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x14ac:dyDescent="0.25">
      <c r="A25" s="281" t="s">
        <v>40</v>
      </c>
      <c r="B25" s="281"/>
      <c r="C25" s="282" t="s">
        <v>76</v>
      </c>
      <c r="D25" s="282"/>
      <c r="E25" s="282"/>
      <c r="F25" s="282"/>
      <c r="G25" s="283"/>
      <c r="H25" s="316" t="s">
        <v>35</v>
      </c>
      <c r="I25" s="281"/>
      <c r="J25" s="286">
        <v>1</v>
      </c>
      <c r="K25" s="286"/>
      <c r="L25" s="286"/>
      <c r="M25" s="506"/>
      <c r="N25" s="506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375"/>
      <c r="AD25" s="375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x14ac:dyDescent="0.25">
      <c r="A26" s="281" t="s">
        <v>42</v>
      </c>
      <c r="B26" s="281"/>
      <c r="C26" s="317" t="s">
        <v>161</v>
      </c>
      <c r="D26" s="317"/>
      <c r="E26" s="317"/>
      <c r="F26" s="317"/>
      <c r="G26" s="318"/>
      <c r="H26" s="319" t="s">
        <v>35</v>
      </c>
      <c r="I26" s="320"/>
      <c r="J26" s="321">
        <v>0.5</v>
      </c>
      <c r="K26" s="321"/>
      <c r="L26" s="321"/>
      <c r="M26" s="364"/>
      <c r="N26" s="364"/>
      <c r="O26" s="353">
        <f t="shared" si="0"/>
        <v>0</v>
      </c>
      <c r="P26" s="355"/>
      <c r="Q26" s="354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x14ac:dyDescent="0.25">
      <c r="A27" s="281" t="s">
        <v>44</v>
      </c>
      <c r="B27" s="281"/>
      <c r="C27" s="317" t="s">
        <v>162</v>
      </c>
      <c r="D27" s="317"/>
      <c r="E27" s="317"/>
      <c r="F27" s="317"/>
      <c r="G27" s="318"/>
      <c r="H27" s="319" t="s">
        <v>35</v>
      </c>
      <c r="I27" s="320"/>
      <c r="J27" s="321">
        <v>0.2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x14ac:dyDescent="0.25">
      <c r="A28" s="281" t="s">
        <v>60</v>
      </c>
      <c r="B28" s="281"/>
      <c r="C28" s="317" t="s">
        <v>77</v>
      </c>
      <c r="D28" s="317"/>
      <c r="E28" s="317"/>
      <c r="F28" s="317"/>
      <c r="G28" s="318"/>
      <c r="H28" s="319" t="s">
        <v>35</v>
      </c>
      <c r="I28" s="320"/>
      <c r="J28" s="321">
        <v>0.27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x14ac:dyDescent="0.25">
      <c r="A29" s="281" t="s">
        <v>61</v>
      </c>
      <c r="B29" s="281"/>
      <c r="C29" s="317" t="s">
        <v>163</v>
      </c>
      <c r="D29" s="317"/>
      <c r="E29" s="317"/>
      <c r="F29" s="317"/>
      <c r="G29" s="318"/>
      <c r="H29" s="319" t="s">
        <v>35</v>
      </c>
      <c r="I29" s="320"/>
      <c r="J29" s="321">
        <v>0.04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x14ac:dyDescent="0.25">
      <c r="A30" s="281"/>
      <c r="B30" s="281"/>
      <c r="C30" s="282"/>
      <c r="D30" s="282"/>
      <c r="E30" s="282"/>
      <c r="F30" s="282"/>
      <c r="G30" s="283"/>
      <c r="H30" s="316"/>
      <c r="I30" s="281"/>
      <c r="J30" s="286"/>
      <c r="K30" s="286"/>
      <c r="L30" s="286"/>
      <c r="M30" s="343"/>
      <c r="N30" s="343"/>
      <c r="O30" s="344"/>
      <c r="P30" s="345"/>
      <c r="Q30" s="34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x14ac:dyDescent="0.25">
      <c r="A31" s="281"/>
      <c r="B31" s="281"/>
      <c r="C31" s="282"/>
      <c r="D31" s="282"/>
      <c r="E31" s="282"/>
      <c r="F31" s="282"/>
      <c r="G31" s="283"/>
      <c r="H31" s="316"/>
      <c r="I31" s="281"/>
      <c r="J31" s="286"/>
      <c r="K31" s="286"/>
      <c r="L31" s="286"/>
      <c r="M31" s="343"/>
      <c r="N31" s="343"/>
      <c r="O31" s="344"/>
      <c r="P31" s="345"/>
      <c r="Q31" s="34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ht="15.75" thickBot="1" x14ac:dyDescent="0.3">
      <c r="A32" s="722"/>
      <c r="B32" s="722"/>
      <c r="C32" s="723"/>
      <c r="D32" s="723"/>
      <c r="E32" s="723"/>
      <c r="F32" s="723"/>
      <c r="G32" s="723"/>
      <c r="H32" s="724"/>
      <c r="I32" s="725"/>
      <c r="J32" s="726"/>
      <c r="K32" s="727"/>
      <c r="L32" s="728"/>
      <c r="M32" s="729"/>
      <c r="N32" s="730"/>
      <c r="O32" s="369"/>
      <c r="P32" s="370"/>
      <c r="Q32" s="371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37">
        <f>SUM(O22:Q32)</f>
        <v>0</v>
      </c>
      <c r="P33" s="337"/>
      <c r="Q33" s="338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86" orientation="landscape" verticalDpi="0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6" sqref="A6:AU6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570312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42578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102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03">
        <v>1</v>
      </c>
      <c r="B21" s="603"/>
      <c r="C21" s="604">
        <v>2</v>
      </c>
      <c r="D21" s="605"/>
      <c r="E21" s="605"/>
      <c r="F21" s="605"/>
      <c r="G21" s="606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583" t="s">
        <v>80</v>
      </c>
      <c r="D22" s="583"/>
      <c r="E22" s="583"/>
      <c r="F22" s="583"/>
      <c r="G22" s="584"/>
      <c r="H22" s="594" t="s">
        <v>35</v>
      </c>
      <c r="I22" s="595"/>
      <c r="J22" s="596">
        <v>10.5</v>
      </c>
      <c r="K22" s="597"/>
      <c r="L22" s="598"/>
      <c r="M22" s="599"/>
      <c r="N22" s="600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583" t="s">
        <v>56</v>
      </c>
      <c r="D23" s="583"/>
      <c r="E23" s="583"/>
      <c r="F23" s="583"/>
      <c r="G23" s="584"/>
      <c r="H23" s="585" t="s">
        <v>35</v>
      </c>
      <c r="I23" s="586"/>
      <c r="J23" s="587">
        <v>2</v>
      </c>
      <c r="K23" s="588"/>
      <c r="L23" s="589"/>
      <c r="M23" s="590"/>
      <c r="N23" s="591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513" t="s">
        <v>154</v>
      </c>
      <c r="D24" s="513"/>
      <c r="E24" s="513"/>
      <c r="F24" s="513"/>
      <c r="G24" s="514"/>
      <c r="H24" s="515" t="s">
        <v>35</v>
      </c>
      <c r="I24" s="516"/>
      <c r="J24" s="517">
        <v>2</v>
      </c>
      <c r="K24" s="518"/>
      <c r="L24" s="519"/>
      <c r="M24" s="520"/>
      <c r="N24" s="521"/>
      <c r="O24" s="520">
        <f t="shared" ref="O24:O27" si="0">J24*M24</f>
        <v>0</v>
      </c>
      <c r="P24" s="521"/>
      <c r="Q24" s="52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720"/>
      <c r="AD24" s="721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13" t="s">
        <v>155</v>
      </c>
      <c r="D25" s="513"/>
      <c r="E25" s="513"/>
      <c r="F25" s="513"/>
      <c r="G25" s="514"/>
      <c r="H25" s="515" t="s">
        <v>35</v>
      </c>
      <c r="I25" s="516"/>
      <c r="J25" s="579">
        <v>1</v>
      </c>
      <c r="K25" s="579"/>
      <c r="L25" s="579"/>
      <c r="M25" s="520"/>
      <c r="N25" s="521"/>
      <c r="O25" s="520">
        <f t="shared" si="0"/>
        <v>0</v>
      </c>
      <c r="P25" s="521"/>
      <c r="Q25" s="52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719"/>
      <c r="AD25" s="719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13" t="s">
        <v>156</v>
      </c>
      <c r="D26" s="513"/>
      <c r="E26" s="513"/>
      <c r="F26" s="513"/>
      <c r="G26" s="514"/>
      <c r="H26" s="515" t="s">
        <v>35</v>
      </c>
      <c r="I26" s="516"/>
      <c r="J26" s="579">
        <v>0.5</v>
      </c>
      <c r="K26" s="579"/>
      <c r="L26" s="579"/>
      <c r="M26" s="520"/>
      <c r="N26" s="521"/>
      <c r="O26" s="520">
        <f t="shared" si="0"/>
        <v>0</v>
      </c>
      <c r="P26" s="521"/>
      <c r="Q26" s="52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44</v>
      </c>
      <c r="B27" s="512"/>
      <c r="C27" s="583" t="s">
        <v>88</v>
      </c>
      <c r="D27" s="583"/>
      <c r="E27" s="583"/>
      <c r="F27" s="583"/>
      <c r="G27" s="584"/>
      <c r="H27" s="585" t="s">
        <v>151</v>
      </c>
      <c r="I27" s="586"/>
      <c r="J27" s="695">
        <v>1.5</v>
      </c>
      <c r="K27" s="695"/>
      <c r="L27" s="695"/>
      <c r="M27" s="590"/>
      <c r="N27" s="591"/>
      <c r="O27" s="590">
        <f t="shared" si="0"/>
        <v>0</v>
      </c>
      <c r="P27" s="591"/>
      <c r="Q27" s="59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 t="s">
        <v>60</v>
      </c>
      <c r="B28" s="512"/>
      <c r="C28" s="583" t="s">
        <v>157</v>
      </c>
      <c r="D28" s="583"/>
      <c r="E28" s="583"/>
      <c r="F28" s="583"/>
      <c r="G28" s="584"/>
      <c r="H28" s="585" t="s">
        <v>35</v>
      </c>
      <c r="I28" s="586"/>
      <c r="J28" s="695">
        <v>0.45</v>
      </c>
      <c r="K28" s="695"/>
      <c r="L28" s="695"/>
      <c r="M28" s="590"/>
      <c r="N28" s="591"/>
      <c r="O28" s="590">
        <f t="shared" ref="O28" si="1">J28*M28</f>
        <v>0</v>
      </c>
      <c r="P28" s="591"/>
      <c r="Q28" s="59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/>
      <c r="B29" s="512"/>
      <c r="C29" s="583"/>
      <c r="D29" s="583"/>
      <c r="E29" s="583"/>
      <c r="F29" s="583"/>
      <c r="G29" s="584"/>
      <c r="H29" s="585"/>
      <c r="I29" s="586"/>
      <c r="J29" s="695"/>
      <c r="K29" s="695"/>
      <c r="L29" s="695"/>
      <c r="M29" s="590"/>
      <c r="N29" s="591"/>
      <c r="O29" s="590"/>
      <c r="P29" s="591"/>
      <c r="Q29" s="59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/>
      <c r="B30" s="512"/>
      <c r="C30" s="583"/>
      <c r="D30" s="583"/>
      <c r="E30" s="583"/>
      <c r="F30" s="583"/>
      <c r="G30" s="584"/>
      <c r="H30" s="585"/>
      <c r="I30" s="586"/>
      <c r="J30" s="695"/>
      <c r="K30" s="695"/>
      <c r="L30" s="695"/>
      <c r="M30" s="590"/>
      <c r="N30" s="591"/>
      <c r="O30" s="590"/>
      <c r="P30" s="591"/>
      <c r="Q30" s="59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/>
      <c r="B31" s="512"/>
      <c r="C31" s="583"/>
      <c r="D31" s="583"/>
      <c r="E31" s="583"/>
      <c r="F31" s="583"/>
      <c r="G31" s="584"/>
      <c r="H31" s="585"/>
      <c r="I31" s="586"/>
      <c r="J31" s="695"/>
      <c r="K31" s="695"/>
      <c r="L31" s="695"/>
      <c r="M31" s="590"/>
      <c r="N31" s="591"/>
      <c r="O31" s="590"/>
      <c r="P31" s="591"/>
      <c r="Q31" s="592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76"/>
      <c r="B32" s="676"/>
      <c r="C32" s="677"/>
      <c r="D32" s="677"/>
      <c r="E32" s="677"/>
      <c r="F32" s="677"/>
      <c r="G32" s="678"/>
      <c r="H32" s="731"/>
      <c r="I32" s="732"/>
      <c r="J32" s="668"/>
      <c r="K32" s="669"/>
      <c r="L32" s="670"/>
      <c r="M32" s="733"/>
      <c r="N32" s="734"/>
      <c r="O32" s="733"/>
      <c r="P32" s="734"/>
      <c r="Q32" s="73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536" t="s">
        <v>47</v>
      </c>
      <c r="K33" s="537"/>
      <c r="L33" s="538"/>
      <c r="M33" s="536" t="s">
        <v>47</v>
      </c>
      <c r="N33" s="538"/>
      <c r="O33" s="545">
        <f>SUM(O22:Q32)</f>
        <v>0</v>
      </c>
      <c r="P33" s="546"/>
      <c r="Q33" s="547"/>
      <c r="R33" s="536" t="s">
        <v>47</v>
      </c>
      <c r="S33" s="537"/>
      <c r="T33" s="538"/>
      <c r="U33" s="536" t="s">
        <v>47</v>
      </c>
      <c r="V33" s="538"/>
      <c r="W33" s="534"/>
      <c r="X33" s="534"/>
      <c r="Y33" s="535"/>
      <c r="Z33" s="536" t="s">
        <v>47</v>
      </c>
      <c r="AA33" s="537"/>
      <c r="AB33" s="538"/>
      <c r="AC33" s="536" t="s">
        <v>47</v>
      </c>
      <c r="AD33" s="538"/>
      <c r="AE33" s="534"/>
      <c r="AF33" s="534"/>
      <c r="AG33" s="535"/>
      <c r="AH33" s="536" t="s">
        <v>47</v>
      </c>
      <c r="AI33" s="537"/>
      <c r="AJ33" s="538"/>
      <c r="AK33" s="536" t="s">
        <v>47</v>
      </c>
      <c r="AL33" s="537"/>
      <c r="AM33" s="538"/>
      <c r="AN33" s="534"/>
      <c r="AO33" s="534"/>
      <c r="AP33" s="535"/>
      <c r="AQ33" s="536" t="s">
        <v>47</v>
      </c>
      <c r="AR33" s="537"/>
      <c r="AS33" s="538"/>
      <c r="AT33" s="536" t="s">
        <v>47</v>
      </c>
      <c r="AU33" s="537"/>
      <c r="AV33" s="537"/>
      <c r="AW33" s="538"/>
      <c r="AX33" s="534"/>
      <c r="AY33" s="534"/>
      <c r="AZ33" s="535"/>
      <c r="BA33" s="536" t="s">
        <v>47</v>
      </c>
      <c r="BB33" s="537"/>
      <c r="BC33" s="538"/>
      <c r="BD33" s="536" t="s">
        <v>47</v>
      </c>
      <c r="BE33" s="537"/>
      <c r="BF33" s="538"/>
      <c r="BG33" s="534"/>
      <c r="BH33" s="534"/>
      <c r="BI33" s="534"/>
      <c r="BJ33" s="535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K5" sqref="AK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19"/>
      <c r="AH9" s="19"/>
      <c r="AI9" s="19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149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03">
        <v>1</v>
      </c>
      <c r="B21" s="603"/>
      <c r="C21" s="604">
        <v>2</v>
      </c>
      <c r="D21" s="605"/>
      <c r="E21" s="605"/>
      <c r="F21" s="605"/>
      <c r="G21" s="606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583" t="s">
        <v>84</v>
      </c>
      <c r="D22" s="583"/>
      <c r="E22" s="583"/>
      <c r="F22" s="583"/>
      <c r="G22" s="584"/>
      <c r="H22" s="594" t="s">
        <v>35</v>
      </c>
      <c r="I22" s="595"/>
      <c r="J22" s="596">
        <v>8.75</v>
      </c>
      <c r="K22" s="597"/>
      <c r="L22" s="598"/>
      <c r="M22" s="599"/>
      <c r="N22" s="600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583" t="s">
        <v>150</v>
      </c>
      <c r="D23" s="583"/>
      <c r="E23" s="583"/>
      <c r="F23" s="583"/>
      <c r="G23" s="584"/>
      <c r="H23" s="585" t="s">
        <v>35</v>
      </c>
      <c r="I23" s="586"/>
      <c r="J23" s="587">
        <v>0.6</v>
      </c>
      <c r="K23" s="588"/>
      <c r="L23" s="589"/>
      <c r="M23" s="590"/>
      <c r="N23" s="591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583" t="s">
        <v>88</v>
      </c>
      <c r="D24" s="583"/>
      <c r="E24" s="583"/>
      <c r="F24" s="583"/>
      <c r="G24" s="584"/>
      <c r="H24" s="585" t="s">
        <v>151</v>
      </c>
      <c r="I24" s="586"/>
      <c r="J24" s="587">
        <v>6.3</v>
      </c>
      <c r="K24" s="588"/>
      <c r="L24" s="589"/>
      <c r="M24" s="590"/>
      <c r="N24" s="591"/>
      <c r="O24" s="590">
        <f t="shared" ref="O24:O26" si="0">J24*M24</f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66</v>
      </c>
      <c r="D25" s="583"/>
      <c r="E25" s="583"/>
      <c r="F25" s="583"/>
      <c r="G25" s="584"/>
      <c r="H25" s="585" t="s">
        <v>35</v>
      </c>
      <c r="I25" s="586"/>
      <c r="J25" s="695">
        <v>1.75</v>
      </c>
      <c r="K25" s="695"/>
      <c r="L25" s="695"/>
      <c r="M25" s="590"/>
      <c r="N25" s="591"/>
      <c r="O25" s="590">
        <f t="shared" si="0"/>
        <v>0</v>
      </c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83" t="s">
        <v>41</v>
      </c>
      <c r="D26" s="583"/>
      <c r="E26" s="583"/>
      <c r="F26" s="583"/>
      <c r="G26" s="584"/>
      <c r="H26" s="585" t="s">
        <v>35</v>
      </c>
      <c r="I26" s="586"/>
      <c r="J26" s="695">
        <v>0.25</v>
      </c>
      <c r="K26" s="695"/>
      <c r="L26" s="695"/>
      <c r="M26" s="590"/>
      <c r="N26" s="591"/>
      <c r="O26" s="590">
        <f t="shared" si="0"/>
        <v>0</v>
      </c>
      <c r="P26" s="591"/>
      <c r="Q26" s="59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736"/>
      <c r="I27" s="737"/>
      <c r="J27" s="680"/>
      <c r="K27" s="680"/>
      <c r="L27" s="680"/>
      <c r="M27" s="682"/>
      <c r="N27" s="683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736"/>
      <c r="I28" s="737"/>
      <c r="J28" s="680"/>
      <c r="K28" s="680"/>
      <c r="L28" s="680"/>
      <c r="M28" s="682"/>
      <c r="N28" s="683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736"/>
      <c r="I29" s="737"/>
      <c r="J29" s="680"/>
      <c r="K29" s="680"/>
      <c r="L29" s="680"/>
      <c r="M29" s="682"/>
      <c r="N29" s="683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736"/>
      <c r="I30" s="737"/>
      <c r="J30" s="680"/>
      <c r="K30" s="680"/>
      <c r="L30" s="680"/>
      <c r="M30" s="682"/>
      <c r="N30" s="683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736"/>
      <c r="I31" s="737"/>
      <c r="J31" s="680"/>
      <c r="K31" s="680"/>
      <c r="L31" s="680"/>
      <c r="M31" s="682"/>
      <c r="N31" s="683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76"/>
      <c r="B32" s="676"/>
      <c r="C32" s="677"/>
      <c r="D32" s="677"/>
      <c r="E32" s="677"/>
      <c r="F32" s="677"/>
      <c r="G32" s="678"/>
      <c r="H32" s="731"/>
      <c r="I32" s="732"/>
      <c r="J32" s="668"/>
      <c r="K32" s="669"/>
      <c r="L32" s="670"/>
      <c r="M32" s="733"/>
      <c r="N32" s="734"/>
      <c r="O32" s="733"/>
      <c r="P32" s="734"/>
      <c r="Q32" s="73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536" t="s">
        <v>47</v>
      </c>
      <c r="K33" s="537"/>
      <c r="L33" s="538"/>
      <c r="M33" s="536" t="s">
        <v>47</v>
      </c>
      <c r="N33" s="538"/>
      <c r="O33" s="545">
        <f>SUM(O22:Q32)</f>
        <v>0</v>
      </c>
      <c r="P33" s="546"/>
      <c r="Q33" s="547"/>
      <c r="R33" s="536" t="s">
        <v>47</v>
      </c>
      <c r="S33" s="537"/>
      <c r="T33" s="538"/>
      <c r="U33" s="536" t="s">
        <v>47</v>
      </c>
      <c r="V33" s="538"/>
      <c r="W33" s="534"/>
      <c r="X33" s="534"/>
      <c r="Y33" s="535"/>
      <c r="Z33" s="536" t="s">
        <v>47</v>
      </c>
      <c r="AA33" s="537"/>
      <c r="AB33" s="538"/>
      <c r="AC33" s="536" t="s">
        <v>47</v>
      </c>
      <c r="AD33" s="538"/>
      <c r="AE33" s="534"/>
      <c r="AF33" s="534"/>
      <c r="AG33" s="535"/>
      <c r="AH33" s="536" t="s">
        <v>47</v>
      </c>
      <c r="AI33" s="537"/>
      <c r="AJ33" s="538"/>
      <c r="AK33" s="536" t="s">
        <v>47</v>
      </c>
      <c r="AL33" s="537"/>
      <c r="AM33" s="538"/>
      <c r="AN33" s="534"/>
      <c r="AO33" s="534"/>
      <c r="AP33" s="535"/>
      <c r="AQ33" s="536" t="s">
        <v>47</v>
      </c>
      <c r="AR33" s="537"/>
      <c r="AS33" s="538"/>
      <c r="AT33" s="536" t="s">
        <v>47</v>
      </c>
      <c r="AU33" s="537"/>
      <c r="AV33" s="537"/>
      <c r="AW33" s="538"/>
      <c r="AX33" s="534"/>
      <c r="AY33" s="534"/>
      <c r="AZ33" s="535"/>
      <c r="BA33" s="536" t="s">
        <v>47</v>
      </c>
      <c r="BB33" s="537"/>
      <c r="BC33" s="538"/>
      <c r="BD33" s="536" t="s">
        <v>47</v>
      </c>
      <c r="BE33" s="537"/>
      <c r="BF33" s="538"/>
      <c r="BG33" s="534"/>
      <c r="BH33" s="534"/>
      <c r="BI33" s="534"/>
      <c r="BJ33" s="535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1000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G4" sqref="AG4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570312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5.14062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152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03">
        <v>1</v>
      </c>
      <c r="B21" s="603"/>
      <c r="C21" s="604">
        <v>2</v>
      </c>
      <c r="D21" s="605"/>
      <c r="E21" s="605"/>
      <c r="F21" s="605"/>
      <c r="G21" s="606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513" t="s">
        <v>77</v>
      </c>
      <c r="D22" s="513"/>
      <c r="E22" s="513"/>
      <c r="F22" s="513"/>
      <c r="G22" s="514"/>
      <c r="H22" s="700" t="s">
        <v>35</v>
      </c>
      <c r="I22" s="701"/>
      <c r="J22" s="702">
        <f>0.405/2</f>
        <v>0.20250000000000001</v>
      </c>
      <c r="K22" s="703"/>
      <c r="L22" s="704"/>
      <c r="M22" s="707"/>
      <c r="N22" s="708"/>
      <c r="O22" s="707">
        <f>J22*M22</f>
        <v>0</v>
      </c>
      <c r="P22" s="708"/>
      <c r="Q22" s="709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513" t="s">
        <v>78</v>
      </c>
      <c r="D23" s="513"/>
      <c r="E23" s="513"/>
      <c r="F23" s="513"/>
      <c r="G23" s="514"/>
      <c r="H23" s="515" t="s">
        <v>35</v>
      </c>
      <c r="I23" s="516"/>
      <c r="J23" s="517">
        <f>4/2</f>
        <v>2</v>
      </c>
      <c r="K23" s="518"/>
      <c r="L23" s="519"/>
      <c r="M23" s="520"/>
      <c r="N23" s="521"/>
      <c r="O23" s="520">
        <f>J23*M23</f>
        <v>0</v>
      </c>
      <c r="P23" s="521"/>
      <c r="Q23" s="52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513" t="s">
        <v>37</v>
      </c>
      <c r="D24" s="513"/>
      <c r="E24" s="513"/>
      <c r="F24" s="513"/>
      <c r="G24" s="514"/>
      <c r="H24" s="515" t="s">
        <v>35</v>
      </c>
      <c r="I24" s="516"/>
      <c r="J24" s="517">
        <f>2.7/2</f>
        <v>1.35</v>
      </c>
      <c r="K24" s="518"/>
      <c r="L24" s="519"/>
      <c r="M24" s="520"/>
      <c r="N24" s="521"/>
      <c r="O24" s="520">
        <f t="shared" ref="O24:O31" si="0">J24*M24</f>
        <v>0</v>
      </c>
      <c r="P24" s="521"/>
      <c r="Q24" s="52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13" t="s">
        <v>39</v>
      </c>
      <c r="D25" s="513"/>
      <c r="E25" s="513"/>
      <c r="F25" s="513"/>
      <c r="G25" s="514"/>
      <c r="H25" s="515" t="s">
        <v>35</v>
      </c>
      <c r="I25" s="516"/>
      <c r="J25" s="579">
        <f>1.2/2</f>
        <v>0.6</v>
      </c>
      <c r="K25" s="579"/>
      <c r="L25" s="579"/>
      <c r="M25" s="520"/>
      <c r="N25" s="521"/>
      <c r="O25" s="520">
        <f t="shared" si="0"/>
        <v>0</v>
      </c>
      <c r="P25" s="521"/>
      <c r="Q25" s="52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13" t="s">
        <v>76</v>
      </c>
      <c r="D26" s="513"/>
      <c r="E26" s="513"/>
      <c r="F26" s="513"/>
      <c r="G26" s="514"/>
      <c r="H26" s="515" t="s">
        <v>35</v>
      </c>
      <c r="I26" s="516"/>
      <c r="J26" s="579">
        <f>0.5/2</f>
        <v>0.25</v>
      </c>
      <c r="K26" s="579"/>
      <c r="L26" s="579"/>
      <c r="M26" s="520"/>
      <c r="N26" s="521"/>
      <c r="O26" s="520">
        <f t="shared" si="0"/>
        <v>0</v>
      </c>
      <c r="P26" s="521"/>
      <c r="Q26" s="52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44</v>
      </c>
      <c r="B27" s="512"/>
      <c r="C27" s="513" t="s">
        <v>79</v>
      </c>
      <c r="D27" s="513"/>
      <c r="E27" s="513"/>
      <c r="F27" s="513"/>
      <c r="G27" s="514"/>
      <c r="H27" s="515" t="s">
        <v>148</v>
      </c>
      <c r="I27" s="516"/>
      <c r="J27" s="579">
        <f>45/2</f>
        <v>22.5</v>
      </c>
      <c r="K27" s="579"/>
      <c r="L27" s="579"/>
      <c r="M27" s="520"/>
      <c r="N27" s="521"/>
      <c r="O27" s="520">
        <f t="shared" si="0"/>
        <v>0</v>
      </c>
      <c r="P27" s="521"/>
      <c r="Q27" s="52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 t="s">
        <v>60</v>
      </c>
      <c r="B28" s="512"/>
      <c r="C28" s="513" t="s">
        <v>41</v>
      </c>
      <c r="D28" s="513"/>
      <c r="E28" s="513"/>
      <c r="F28" s="513"/>
      <c r="G28" s="514"/>
      <c r="H28" s="515" t="s">
        <v>35</v>
      </c>
      <c r="I28" s="516"/>
      <c r="J28" s="579">
        <f>0.6/2</f>
        <v>0.3</v>
      </c>
      <c r="K28" s="579"/>
      <c r="L28" s="579"/>
      <c r="M28" s="520"/>
      <c r="N28" s="521"/>
      <c r="O28" s="520">
        <f t="shared" si="0"/>
        <v>0</v>
      </c>
      <c r="P28" s="521"/>
      <c r="Q28" s="52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 t="s">
        <v>61</v>
      </c>
      <c r="B29" s="512"/>
      <c r="C29" s="513" t="s">
        <v>63</v>
      </c>
      <c r="D29" s="513"/>
      <c r="E29" s="513"/>
      <c r="F29" s="513"/>
      <c r="G29" s="514"/>
      <c r="H29" s="515" t="s">
        <v>35</v>
      </c>
      <c r="I29" s="516"/>
      <c r="J29" s="579">
        <f>0.005/2</f>
        <v>2.5000000000000001E-3</v>
      </c>
      <c r="K29" s="579"/>
      <c r="L29" s="579"/>
      <c r="M29" s="520"/>
      <c r="N29" s="521"/>
      <c r="O29" s="520">
        <f t="shared" si="0"/>
        <v>0</v>
      </c>
      <c r="P29" s="521"/>
      <c r="Q29" s="52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 t="s">
        <v>62</v>
      </c>
      <c r="B30" s="512"/>
      <c r="C30" s="513" t="s">
        <v>43</v>
      </c>
      <c r="D30" s="513"/>
      <c r="E30" s="513"/>
      <c r="F30" s="513"/>
      <c r="G30" s="514"/>
      <c r="H30" s="515" t="s">
        <v>35</v>
      </c>
      <c r="I30" s="516"/>
      <c r="J30" s="579">
        <f>0.002/2</f>
        <v>1E-3</v>
      </c>
      <c r="K30" s="579"/>
      <c r="L30" s="579"/>
      <c r="M30" s="520"/>
      <c r="N30" s="521"/>
      <c r="O30" s="520">
        <f t="shared" si="0"/>
        <v>0</v>
      </c>
      <c r="P30" s="521"/>
      <c r="Q30" s="52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 t="s">
        <v>64</v>
      </c>
      <c r="B31" s="512"/>
      <c r="C31" s="583" t="s">
        <v>80</v>
      </c>
      <c r="D31" s="583"/>
      <c r="E31" s="583"/>
      <c r="F31" s="583"/>
      <c r="G31" s="584"/>
      <c r="H31" s="585" t="s">
        <v>35</v>
      </c>
      <c r="I31" s="586"/>
      <c r="J31" s="695">
        <v>3.6</v>
      </c>
      <c r="K31" s="695"/>
      <c r="L31" s="695"/>
      <c r="M31" s="590"/>
      <c r="N31" s="591"/>
      <c r="O31" s="590">
        <f t="shared" si="0"/>
        <v>0</v>
      </c>
      <c r="P31" s="591"/>
      <c r="Q31" s="592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512" t="s">
        <v>65</v>
      </c>
      <c r="B32" s="512"/>
      <c r="C32" s="583" t="s">
        <v>66</v>
      </c>
      <c r="D32" s="583"/>
      <c r="E32" s="583"/>
      <c r="F32" s="583"/>
      <c r="G32" s="584"/>
      <c r="H32" s="711" t="s">
        <v>35</v>
      </c>
      <c r="I32" s="712"/>
      <c r="J32" s="713">
        <v>22.5</v>
      </c>
      <c r="K32" s="714"/>
      <c r="L32" s="715"/>
      <c r="M32" s="716"/>
      <c r="N32" s="717"/>
      <c r="O32" s="716">
        <f>J32*M32</f>
        <v>0</v>
      </c>
      <c r="P32" s="717"/>
      <c r="Q32" s="718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536" t="s">
        <v>47</v>
      </c>
      <c r="K33" s="537"/>
      <c r="L33" s="538"/>
      <c r="M33" s="536" t="s">
        <v>47</v>
      </c>
      <c r="N33" s="538"/>
      <c r="O33" s="545">
        <f>SUM(O22:Q32)</f>
        <v>0</v>
      </c>
      <c r="P33" s="546"/>
      <c r="Q33" s="547"/>
      <c r="R33" s="536" t="s">
        <v>47</v>
      </c>
      <c r="S33" s="537"/>
      <c r="T33" s="538"/>
      <c r="U33" s="536" t="s">
        <v>47</v>
      </c>
      <c r="V33" s="538"/>
      <c r="W33" s="534"/>
      <c r="X33" s="534"/>
      <c r="Y33" s="535"/>
      <c r="Z33" s="536" t="s">
        <v>47</v>
      </c>
      <c r="AA33" s="537"/>
      <c r="AB33" s="538"/>
      <c r="AC33" s="536" t="s">
        <v>47</v>
      </c>
      <c r="AD33" s="538"/>
      <c r="AE33" s="534"/>
      <c r="AF33" s="534"/>
      <c r="AG33" s="535"/>
      <c r="AH33" s="536" t="s">
        <v>47</v>
      </c>
      <c r="AI33" s="537"/>
      <c r="AJ33" s="538"/>
      <c r="AK33" s="536" t="s">
        <v>47</v>
      </c>
      <c r="AL33" s="537"/>
      <c r="AM33" s="538"/>
      <c r="AN33" s="534"/>
      <c r="AO33" s="534"/>
      <c r="AP33" s="535"/>
      <c r="AQ33" s="536" t="s">
        <v>47</v>
      </c>
      <c r="AR33" s="537"/>
      <c r="AS33" s="538"/>
      <c r="AT33" s="536" t="s">
        <v>47</v>
      </c>
      <c r="AU33" s="537"/>
      <c r="AV33" s="537"/>
      <c r="AW33" s="538"/>
      <c r="AX33" s="534"/>
      <c r="AY33" s="534"/>
      <c r="AZ33" s="535"/>
      <c r="BA33" s="536" t="s">
        <v>47</v>
      </c>
      <c r="BB33" s="537"/>
      <c r="BC33" s="538"/>
      <c r="BD33" s="536" t="s">
        <v>47</v>
      </c>
      <c r="BE33" s="537"/>
      <c r="BF33" s="538"/>
      <c r="BG33" s="534"/>
      <c r="BH33" s="534"/>
      <c r="BI33" s="534"/>
      <c r="BJ33" s="535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81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Z15" sqref="AZ15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570312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108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238</v>
      </c>
      <c r="D22" s="288"/>
      <c r="E22" s="288"/>
      <c r="F22" s="288"/>
      <c r="G22" s="288"/>
      <c r="H22" s="294" t="s">
        <v>35</v>
      </c>
      <c r="I22" s="295"/>
      <c r="J22" s="296">
        <v>3</v>
      </c>
      <c r="K22" s="297"/>
      <c r="L22" s="298"/>
      <c r="M22" s="299"/>
      <c r="N22" s="300"/>
      <c r="O22" s="301">
        <f t="shared" ref="O22:O25" si="0">J22*M22</f>
        <v>0</v>
      </c>
      <c r="P22" s="302"/>
      <c r="Q22" s="30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239</v>
      </c>
      <c r="D23" s="288"/>
      <c r="E23" s="288"/>
      <c r="F23" s="288"/>
      <c r="G23" s="288"/>
      <c r="H23" s="284" t="s">
        <v>35</v>
      </c>
      <c r="I23" s="285"/>
      <c r="J23" s="289">
        <v>3</v>
      </c>
      <c r="K23" s="290"/>
      <c r="L23" s="291"/>
      <c r="M23" s="292"/>
      <c r="N23" s="293"/>
      <c r="O23" s="278">
        <f t="shared" si="0"/>
        <v>0</v>
      </c>
      <c r="P23" s="279"/>
      <c r="Q23" s="280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85</v>
      </c>
      <c r="D24" s="288"/>
      <c r="E24" s="288"/>
      <c r="F24" s="288"/>
      <c r="G24" s="288"/>
      <c r="H24" s="284" t="s">
        <v>35</v>
      </c>
      <c r="I24" s="285"/>
      <c r="J24" s="289">
        <v>1.3</v>
      </c>
      <c r="K24" s="290"/>
      <c r="L24" s="291"/>
      <c r="M24" s="292"/>
      <c r="N24" s="293"/>
      <c r="O24" s="278">
        <f t="shared" si="0"/>
        <v>0</v>
      </c>
      <c r="P24" s="279"/>
      <c r="Q24" s="280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88</v>
      </c>
      <c r="D25" s="282"/>
      <c r="E25" s="282"/>
      <c r="F25" s="282"/>
      <c r="G25" s="283"/>
      <c r="H25" s="284" t="s">
        <v>151</v>
      </c>
      <c r="I25" s="285"/>
      <c r="J25" s="286">
        <v>2</v>
      </c>
      <c r="K25" s="286"/>
      <c r="L25" s="286"/>
      <c r="M25" s="287"/>
      <c r="N25" s="287"/>
      <c r="O25" s="278">
        <f t="shared" si="0"/>
        <v>0</v>
      </c>
      <c r="P25" s="279"/>
      <c r="Q25" s="280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176"/>
      <c r="B26" s="176"/>
      <c r="C26" s="204"/>
      <c r="D26" s="204"/>
      <c r="E26" s="204"/>
      <c r="F26" s="204"/>
      <c r="G26" s="205"/>
      <c r="H26" s="190"/>
      <c r="I26" s="191"/>
      <c r="J26" s="200"/>
      <c r="K26" s="200"/>
      <c r="L26" s="200"/>
      <c r="M26" s="277"/>
      <c r="N26" s="277"/>
      <c r="O26" s="307"/>
      <c r="P26" s="308"/>
      <c r="Q26" s="309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9"/>
      <c r="I27" s="176"/>
      <c r="J27" s="200"/>
      <c r="K27" s="200"/>
      <c r="L27" s="200"/>
      <c r="M27" s="277"/>
      <c r="N27" s="277"/>
      <c r="O27" s="307"/>
      <c r="P27" s="308"/>
      <c r="Q27" s="309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9"/>
      <c r="I28" s="176"/>
      <c r="J28" s="200"/>
      <c r="K28" s="200"/>
      <c r="L28" s="200"/>
      <c r="M28" s="277"/>
      <c r="N28" s="277"/>
      <c r="O28" s="307"/>
      <c r="P28" s="308"/>
      <c r="Q28" s="309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07"/>
      <c r="P29" s="308"/>
      <c r="Q29" s="309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07"/>
      <c r="P30" s="308"/>
      <c r="Q30" s="309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07"/>
      <c r="P31" s="308"/>
      <c r="Q31" s="309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04"/>
      <c r="P32" s="305"/>
      <c r="Q32" s="306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270">
        <f>SUM(O22:Q32)</f>
        <v>0</v>
      </c>
      <c r="P33" s="270"/>
      <c r="Q33" s="271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75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6" sqref="A6:AU6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570312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5.5703125" customWidth="1"/>
    <col min="15" max="15" width="0.7109375" customWidth="1"/>
    <col min="16" max="16" width="3.5703125" customWidth="1"/>
    <col min="17" max="17" width="2.5703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67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56</v>
      </c>
      <c r="D22" s="685"/>
      <c r="E22" s="685"/>
      <c r="F22" s="685"/>
      <c r="G22" s="685"/>
      <c r="H22" s="594" t="s">
        <v>35</v>
      </c>
      <c r="I22" s="595"/>
      <c r="J22" s="596">
        <f>21.5/2</f>
        <v>10.75</v>
      </c>
      <c r="K22" s="597"/>
      <c r="L22" s="598"/>
      <c r="M22" s="738"/>
      <c r="N22" s="739"/>
      <c r="O22" s="738">
        <f>J22*M22</f>
        <v>0</v>
      </c>
      <c r="P22" s="740"/>
      <c r="Q22" s="739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57</v>
      </c>
      <c r="D23" s="685"/>
      <c r="E23" s="685"/>
      <c r="F23" s="685"/>
      <c r="G23" s="685"/>
      <c r="H23" s="585" t="s">
        <v>35</v>
      </c>
      <c r="I23" s="586"/>
      <c r="J23" s="587">
        <f>4.05/2</f>
        <v>2.0249999999999999</v>
      </c>
      <c r="K23" s="588"/>
      <c r="L23" s="589"/>
      <c r="M23" s="741"/>
      <c r="N23" s="742"/>
      <c r="O23" s="741">
        <f>J23*M23</f>
        <v>0</v>
      </c>
      <c r="P23" s="743"/>
      <c r="Q23" s="74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39</v>
      </c>
      <c r="D24" s="685"/>
      <c r="E24" s="685"/>
      <c r="F24" s="685"/>
      <c r="G24" s="685"/>
      <c r="H24" s="585" t="s">
        <v>35</v>
      </c>
      <c r="I24" s="586"/>
      <c r="J24" s="587">
        <f>2.4/2</f>
        <v>1.2</v>
      </c>
      <c r="K24" s="588"/>
      <c r="L24" s="589"/>
      <c r="M24" s="741"/>
      <c r="N24" s="742"/>
      <c r="O24" s="741">
        <f t="shared" ref="O24:O31" si="0">J24*M24</f>
        <v>0</v>
      </c>
      <c r="P24" s="743"/>
      <c r="Q24" s="74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39</v>
      </c>
      <c r="D25" s="583"/>
      <c r="E25" s="583"/>
      <c r="F25" s="583"/>
      <c r="G25" s="584"/>
      <c r="H25" s="694" t="s">
        <v>35</v>
      </c>
      <c r="I25" s="512"/>
      <c r="J25" s="695">
        <f>0.65/2</f>
        <v>0.32500000000000001</v>
      </c>
      <c r="K25" s="695"/>
      <c r="L25" s="695"/>
      <c r="M25" s="744"/>
      <c r="N25" s="744"/>
      <c r="O25" s="741">
        <f t="shared" si="0"/>
        <v>0</v>
      </c>
      <c r="P25" s="743"/>
      <c r="Q25" s="74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83" t="s">
        <v>58</v>
      </c>
      <c r="D26" s="583"/>
      <c r="E26" s="583"/>
      <c r="F26" s="583"/>
      <c r="G26" s="584"/>
      <c r="H26" s="694" t="s">
        <v>35</v>
      </c>
      <c r="I26" s="512"/>
      <c r="J26" s="695">
        <f>0.5/2</f>
        <v>0.25</v>
      </c>
      <c r="K26" s="695"/>
      <c r="L26" s="695"/>
      <c r="M26" s="744"/>
      <c r="N26" s="744"/>
      <c r="O26" s="741">
        <f t="shared" si="0"/>
        <v>0</v>
      </c>
      <c r="P26" s="743"/>
      <c r="Q26" s="74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44</v>
      </c>
      <c r="B27" s="512"/>
      <c r="C27" s="513" t="s">
        <v>59</v>
      </c>
      <c r="D27" s="513"/>
      <c r="E27" s="513"/>
      <c r="F27" s="513"/>
      <c r="G27" s="514"/>
      <c r="H27" s="745" t="s">
        <v>148</v>
      </c>
      <c r="I27" s="746"/>
      <c r="J27" s="579">
        <v>33</v>
      </c>
      <c r="K27" s="579"/>
      <c r="L27" s="579"/>
      <c r="M27" s="747"/>
      <c r="N27" s="747"/>
      <c r="O27" s="748">
        <f t="shared" si="0"/>
        <v>0</v>
      </c>
      <c r="P27" s="749"/>
      <c r="Q27" s="750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 t="s">
        <v>60</v>
      </c>
      <c r="B28" s="512"/>
      <c r="C28" s="513" t="s">
        <v>41</v>
      </c>
      <c r="D28" s="513"/>
      <c r="E28" s="513"/>
      <c r="F28" s="513"/>
      <c r="G28" s="514"/>
      <c r="H28" s="745" t="s">
        <v>35</v>
      </c>
      <c r="I28" s="746"/>
      <c r="J28" s="579">
        <v>16.2</v>
      </c>
      <c r="K28" s="579"/>
      <c r="L28" s="579"/>
      <c r="M28" s="747"/>
      <c r="N28" s="747"/>
      <c r="O28" s="748">
        <f t="shared" si="0"/>
        <v>0</v>
      </c>
      <c r="P28" s="749"/>
      <c r="Q28" s="750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 t="s">
        <v>61</v>
      </c>
      <c r="B29" s="512"/>
      <c r="C29" s="513" t="s">
        <v>80</v>
      </c>
      <c r="D29" s="513"/>
      <c r="E29" s="513"/>
      <c r="F29" s="513"/>
      <c r="G29" s="514"/>
      <c r="H29" s="745" t="s">
        <v>35</v>
      </c>
      <c r="I29" s="746"/>
      <c r="J29" s="579">
        <v>5.1289999999999996</v>
      </c>
      <c r="K29" s="579"/>
      <c r="L29" s="579"/>
      <c r="M29" s="747"/>
      <c r="N29" s="747"/>
      <c r="O29" s="748">
        <f t="shared" si="0"/>
        <v>0</v>
      </c>
      <c r="P29" s="749"/>
      <c r="Q29" s="750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 t="s">
        <v>62</v>
      </c>
      <c r="B30" s="512"/>
      <c r="C30" s="513" t="s">
        <v>63</v>
      </c>
      <c r="D30" s="513"/>
      <c r="E30" s="513"/>
      <c r="F30" s="513"/>
      <c r="G30" s="514"/>
      <c r="H30" s="745" t="s">
        <v>35</v>
      </c>
      <c r="I30" s="746"/>
      <c r="J30" s="579">
        <f>0.005/2</f>
        <v>2.5000000000000001E-3</v>
      </c>
      <c r="K30" s="579"/>
      <c r="L30" s="579"/>
      <c r="M30" s="747"/>
      <c r="N30" s="747"/>
      <c r="O30" s="748">
        <f t="shared" si="0"/>
        <v>0</v>
      </c>
      <c r="P30" s="749"/>
      <c r="Q30" s="750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 t="s">
        <v>64</v>
      </c>
      <c r="B31" s="512"/>
      <c r="C31" s="513" t="s">
        <v>43</v>
      </c>
      <c r="D31" s="513"/>
      <c r="E31" s="513"/>
      <c r="F31" s="513"/>
      <c r="G31" s="514"/>
      <c r="H31" s="745" t="s">
        <v>35</v>
      </c>
      <c r="I31" s="746"/>
      <c r="J31" s="579">
        <f>0.002/2</f>
        <v>1E-3</v>
      </c>
      <c r="K31" s="579"/>
      <c r="L31" s="579"/>
      <c r="M31" s="747"/>
      <c r="N31" s="747"/>
      <c r="O31" s="748">
        <f t="shared" si="0"/>
        <v>0</v>
      </c>
      <c r="P31" s="749"/>
      <c r="Q31" s="750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751" t="s">
        <v>65</v>
      </c>
      <c r="B32" s="751"/>
      <c r="C32" s="752" t="s">
        <v>66</v>
      </c>
      <c r="D32" s="752"/>
      <c r="E32" s="752"/>
      <c r="F32" s="752"/>
      <c r="G32" s="752"/>
      <c r="H32" s="753" t="s">
        <v>35</v>
      </c>
      <c r="I32" s="754"/>
      <c r="J32" s="713">
        <v>16.25</v>
      </c>
      <c r="K32" s="714"/>
      <c r="L32" s="715"/>
      <c r="M32" s="755"/>
      <c r="N32" s="756"/>
      <c r="O32" s="755">
        <f>J32*M32</f>
        <v>0</v>
      </c>
      <c r="P32" s="757"/>
      <c r="Q32" s="756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58">
        <f>SUM(O22:Q32)</f>
        <v>0</v>
      </c>
      <c r="P33" s="758"/>
      <c r="Q33" s="759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81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H4" sqref="AH4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1.42578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107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56</v>
      </c>
      <c r="D22" s="685"/>
      <c r="E22" s="685"/>
      <c r="F22" s="685"/>
      <c r="G22" s="685"/>
      <c r="H22" s="594" t="s">
        <v>35</v>
      </c>
      <c r="I22" s="595"/>
      <c r="J22" s="596">
        <v>16.899999999999999</v>
      </c>
      <c r="K22" s="597"/>
      <c r="L22" s="598"/>
      <c r="M22" s="688"/>
      <c r="N22" s="689"/>
      <c r="O22" s="599">
        <f t="shared" ref="O22:O24" si="0"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85</v>
      </c>
      <c r="D23" s="685"/>
      <c r="E23" s="685"/>
      <c r="F23" s="685"/>
      <c r="G23" s="685"/>
      <c r="H23" s="585" t="s">
        <v>35</v>
      </c>
      <c r="I23" s="586"/>
      <c r="J23" s="587">
        <f>1.58*1.5</f>
        <v>2.37</v>
      </c>
      <c r="K23" s="588"/>
      <c r="L23" s="589"/>
      <c r="M23" s="686"/>
      <c r="N23" s="687"/>
      <c r="O23" s="590">
        <f t="shared" si="0"/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68</v>
      </c>
      <c r="D24" s="685"/>
      <c r="E24" s="685"/>
      <c r="F24" s="685"/>
      <c r="G24" s="685"/>
      <c r="H24" s="585" t="s">
        <v>35</v>
      </c>
      <c r="I24" s="586"/>
      <c r="J24" s="587">
        <f>0.45*1.5</f>
        <v>0.67500000000000004</v>
      </c>
      <c r="K24" s="588"/>
      <c r="L24" s="589"/>
      <c r="M24" s="686"/>
      <c r="N24" s="687"/>
      <c r="O24" s="590">
        <f t="shared" si="0"/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/>
      <c r="B25" s="512"/>
      <c r="C25" s="583"/>
      <c r="D25" s="583"/>
      <c r="E25" s="583"/>
      <c r="F25" s="583"/>
      <c r="G25" s="584"/>
      <c r="H25" s="694"/>
      <c r="I25" s="512"/>
      <c r="J25" s="695"/>
      <c r="K25" s="695"/>
      <c r="L25" s="695"/>
      <c r="M25" s="696"/>
      <c r="N25" s="696"/>
      <c r="O25" s="590"/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/>
      <c r="B26" s="512"/>
      <c r="C26" s="583"/>
      <c r="D26" s="583"/>
      <c r="E26" s="583"/>
      <c r="F26" s="583"/>
      <c r="G26" s="584"/>
      <c r="H26" s="694"/>
      <c r="I26" s="512"/>
      <c r="J26" s="695"/>
      <c r="K26" s="695"/>
      <c r="L26" s="695"/>
      <c r="M26" s="696"/>
      <c r="N26" s="696"/>
      <c r="O26" s="590"/>
      <c r="P26" s="591"/>
      <c r="Q26" s="59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60">
        <f>SUM(O22:Q32)</f>
        <v>0</v>
      </c>
      <c r="P33" s="760"/>
      <c r="Q33" s="761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29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150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F5" sqref="AF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124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71</v>
      </c>
      <c r="D22" s="685"/>
      <c r="E22" s="685"/>
      <c r="F22" s="685"/>
      <c r="G22" s="685"/>
      <c r="H22" s="594" t="s">
        <v>72</v>
      </c>
      <c r="I22" s="595"/>
      <c r="J22" s="596">
        <f>1*100</f>
        <v>100</v>
      </c>
      <c r="K22" s="597"/>
      <c r="L22" s="598"/>
      <c r="M22" s="688"/>
      <c r="N22" s="689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66</v>
      </c>
      <c r="D23" s="685"/>
      <c r="E23" s="685"/>
      <c r="F23" s="685"/>
      <c r="G23" s="685"/>
      <c r="H23" s="585" t="s">
        <v>35</v>
      </c>
      <c r="I23" s="586"/>
      <c r="J23" s="587">
        <f>0.2*100</f>
        <v>20</v>
      </c>
      <c r="K23" s="588"/>
      <c r="L23" s="589"/>
      <c r="M23" s="686"/>
      <c r="N23" s="687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73</v>
      </c>
      <c r="D24" s="685"/>
      <c r="E24" s="685"/>
      <c r="F24" s="685"/>
      <c r="G24" s="685"/>
      <c r="H24" s="585" t="s">
        <v>35</v>
      </c>
      <c r="I24" s="586"/>
      <c r="J24" s="587">
        <f>0.015*100</f>
        <v>1.5</v>
      </c>
      <c r="K24" s="588"/>
      <c r="L24" s="589"/>
      <c r="M24" s="686"/>
      <c r="N24" s="687"/>
      <c r="O24" s="590">
        <f>J24*M24</f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139</v>
      </c>
      <c r="D25" s="583"/>
      <c r="E25" s="583"/>
      <c r="F25" s="583"/>
      <c r="G25" s="584"/>
      <c r="H25" s="694" t="s">
        <v>35</v>
      </c>
      <c r="I25" s="512"/>
      <c r="J25" s="695">
        <v>1</v>
      </c>
      <c r="K25" s="695"/>
      <c r="L25" s="695"/>
      <c r="M25" s="696"/>
      <c r="N25" s="696"/>
      <c r="O25" s="590">
        <f>J25*M25</f>
        <v>0</v>
      </c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/>
      <c r="B26" s="512"/>
      <c r="C26" s="583"/>
      <c r="D26" s="583"/>
      <c r="E26" s="583"/>
      <c r="F26" s="583"/>
      <c r="G26" s="584"/>
      <c r="H26" s="694"/>
      <c r="I26" s="512"/>
      <c r="J26" s="695"/>
      <c r="K26" s="695"/>
      <c r="L26" s="695"/>
      <c r="M26" s="696"/>
      <c r="N26" s="696"/>
      <c r="O26" s="590"/>
      <c r="P26" s="591"/>
      <c r="Q26" s="59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/>
      <c r="B27" s="512"/>
      <c r="C27" s="583"/>
      <c r="D27" s="583"/>
      <c r="E27" s="583"/>
      <c r="F27" s="583"/>
      <c r="G27" s="584"/>
      <c r="H27" s="694"/>
      <c r="I27" s="512"/>
      <c r="J27" s="695"/>
      <c r="K27" s="695"/>
      <c r="L27" s="695"/>
      <c r="M27" s="696"/>
      <c r="N27" s="696"/>
      <c r="O27" s="590"/>
      <c r="P27" s="591"/>
      <c r="Q27" s="59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/>
      <c r="B28" s="512"/>
      <c r="C28" s="583"/>
      <c r="D28" s="583"/>
      <c r="E28" s="583"/>
      <c r="F28" s="583"/>
      <c r="G28" s="584"/>
      <c r="H28" s="694"/>
      <c r="I28" s="512"/>
      <c r="J28" s="695"/>
      <c r="K28" s="695"/>
      <c r="L28" s="695"/>
      <c r="M28" s="696"/>
      <c r="N28" s="696"/>
      <c r="O28" s="590"/>
      <c r="P28" s="591"/>
      <c r="Q28" s="59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/>
      <c r="B29" s="512"/>
      <c r="C29" s="583"/>
      <c r="D29" s="583"/>
      <c r="E29" s="583"/>
      <c r="F29" s="583"/>
      <c r="G29" s="584"/>
      <c r="H29" s="694"/>
      <c r="I29" s="512"/>
      <c r="J29" s="695"/>
      <c r="K29" s="695"/>
      <c r="L29" s="695"/>
      <c r="M29" s="696"/>
      <c r="N29" s="696"/>
      <c r="O29" s="590"/>
      <c r="P29" s="591"/>
      <c r="Q29" s="59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662">
        <f>SUM(O22:Q32)</f>
        <v>0</v>
      </c>
      <c r="P33" s="662"/>
      <c r="Q33" s="6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125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G5" sqref="AG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42578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250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251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57</v>
      </c>
      <c r="D22" s="685"/>
      <c r="E22" s="685"/>
      <c r="F22" s="685"/>
      <c r="G22" s="685"/>
      <c r="H22" s="594" t="s">
        <v>35</v>
      </c>
      <c r="I22" s="595"/>
      <c r="J22" s="596">
        <v>4.8499999999999996</v>
      </c>
      <c r="K22" s="597"/>
      <c r="L22" s="598"/>
      <c r="M22" s="688"/>
      <c r="N22" s="689"/>
      <c r="O22" s="772">
        <f t="shared" ref="O22" si="0">J22*M22</f>
        <v>0</v>
      </c>
      <c r="P22" s="773"/>
      <c r="Q22" s="774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/>
      <c r="B23" s="512"/>
      <c r="C23" s="685"/>
      <c r="D23" s="685"/>
      <c r="E23" s="685"/>
      <c r="F23" s="685"/>
      <c r="G23" s="685"/>
      <c r="H23" s="585"/>
      <c r="I23" s="586"/>
      <c r="J23" s="587"/>
      <c r="K23" s="588"/>
      <c r="L23" s="589"/>
      <c r="M23" s="686"/>
      <c r="N23" s="687"/>
      <c r="O23" s="769"/>
      <c r="P23" s="770"/>
      <c r="Q23" s="771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/>
      <c r="B24" s="512"/>
      <c r="C24" s="685"/>
      <c r="D24" s="685"/>
      <c r="E24" s="685"/>
      <c r="F24" s="685"/>
      <c r="G24" s="685"/>
      <c r="H24" s="585"/>
      <c r="I24" s="586"/>
      <c r="J24" s="587"/>
      <c r="K24" s="588"/>
      <c r="L24" s="589"/>
      <c r="M24" s="686"/>
      <c r="N24" s="687"/>
      <c r="O24" s="769"/>
      <c r="P24" s="770"/>
      <c r="Q24" s="771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/>
      <c r="B25" s="512"/>
      <c r="C25" s="583"/>
      <c r="D25" s="583"/>
      <c r="E25" s="583"/>
      <c r="F25" s="583"/>
      <c r="G25" s="584"/>
      <c r="H25" s="694"/>
      <c r="I25" s="512"/>
      <c r="J25" s="695"/>
      <c r="K25" s="695"/>
      <c r="L25" s="695"/>
      <c r="M25" s="696"/>
      <c r="N25" s="696"/>
      <c r="O25" s="769"/>
      <c r="P25" s="770"/>
      <c r="Q25" s="77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/>
      <c r="B26" s="512"/>
      <c r="C26" s="583"/>
      <c r="D26" s="583"/>
      <c r="E26" s="583"/>
      <c r="F26" s="583"/>
      <c r="G26" s="584"/>
      <c r="H26" s="694"/>
      <c r="I26" s="512"/>
      <c r="J26" s="695"/>
      <c r="K26" s="695"/>
      <c r="L26" s="695"/>
      <c r="M26" s="696"/>
      <c r="N26" s="696"/>
      <c r="O26" s="769"/>
      <c r="P26" s="770"/>
      <c r="Q26" s="77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/>
      <c r="B27" s="512"/>
      <c r="C27" s="583"/>
      <c r="D27" s="583"/>
      <c r="E27" s="583"/>
      <c r="F27" s="583"/>
      <c r="G27" s="584"/>
      <c r="H27" s="694"/>
      <c r="I27" s="512"/>
      <c r="J27" s="695"/>
      <c r="K27" s="695"/>
      <c r="L27" s="695"/>
      <c r="M27" s="696"/>
      <c r="N27" s="696"/>
      <c r="O27" s="769"/>
      <c r="P27" s="770"/>
      <c r="Q27" s="77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/>
      <c r="B28" s="512"/>
      <c r="C28" s="583"/>
      <c r="D28" s="583"/>
      <c r="E28" s="583"/>
      <c r="F28" s="583"/>
      <c r="G28" s="584"/>
      <c r="H28" s="694"/>
      <c r="I28" s="512"/>
      <c r="J28" s="695"/>
      <c r="K28" s="695"/>
      <c r="L28" s="695"/>
      <c r="M28" s="696"/>
      <c r="N28" s="696"/>
      <c r="O28" s="769"/>
      <c r="P28" s="770"/>
      <c r="Q28" s="77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/>
      <c r="B29" s="512"/>
      <c r="C29" s="583"/>
      <c r="D29" s="583"/>
      <c r="E29" s="583"/>
      <c r="F29" s="583"/>
      <c r="G29" s="584"/>
      <c r="H29" s="694"/>
      <c r="I29" s="512"/>
      <c r="J29" s="695"/>
      <c r="K29" s="695"/>
      <c r="L29" s="695"/>
      <c r="M29" s="696"/>
      <c r="N29" s="696"/>
      <c r="O29" s="769"/>
      <c r="P29" s="770"/>
      <c r="Q29" s="77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/>
      <c r="B30" s="512"/>
      <c r="C30" s="583"/>
      <c r="D30" s="583"/>
      <c r="E30" s="583"/>
      <c r="F30" s="583"/>
      <c r="G30" s="584"/>
      <c r="H30" s="694"/>
      <c r="I30" s="512"/>
      <c r="J30" s="695"/>
      <c r="K30" s="695"/>
      <c r="L30" s="695"/>
      <c r="M30" s="696"/>
      <c r="N30" s="696"/>
      <c r="O30" s="769"/>
      <c r="P30" s="770"/>
      <c r="Q30" s="77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/>
      <c r="B31" s="512"/>
      <c r="C31" s="583"/>
      <c r="D31" s="583"/>
      <c r="E31" s="583"/>
      <c r="F31" s="583"/>
      <c r="G31" s="584"/>
      <c r="H31" s="694"/>
      <c r="I31" s="512"/>
      <c r="J31" s="695"/>
      <c r="K31" s="695"/>
      <c r="L31" s="695"/>
      <c r="M31" s="696"/>
      <c r="N31" s="696"/>
      <c r="O31" s="769"/>
      <c r="P31" s="770"/>
      <c r="Q31" s="77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751"/>
      <c r="B32" s="751"/>
      <c r="C32" s="752"/>
      <c r="D32" s="752"/>
      <c r="E32" s="752"/>
      <c r="F32" s="752"/>
      <c r="G32" s="752"/>
      <c r="H32" s="753"/>
      <c r="I32" s="754"/>
      <c r="J32" s="713"/>
      <c r="K32" s="714"/>
      <c r="L32" s="715"/>
      <c r="M32" s="764"/>
      <c r="N32" s="765"/>
      <c r="O32" s="766"/>
      <c r="P32" s="767"/>
      <c r="Q32" s="768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62">
        <f>SUM(O22:Q32)</f>
        <v>0</v>
      </c>
      <c r="P33" s="762"/>
      <c r="Q33" s="763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29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1000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BC4:BJ4"/>
    <mergeCell ref="BC5:BJ5"/>
    <mergeCell ref="A6:AU6"/>
    <mergeCell ref="BC6:BJ6"/>
    <mergeCell ref="A7:AF7"/>
    <mergeCell ref="BC7:BJ8"/>
    <mergeCell ref="A8:BB8"/>
    <mergeCell ref="A9:AF9"/>
    <mergeCell ref="BC9:BJ9"/>
    <mergeCell ref="A10:BB10"/>
    <mergeCell ref="BC10:BJ10"/>
    <mergeCell ref="A11:AF11"/>
    <mergeCell ref="BC11:BJ11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19:B20"/>
    <mergeCell ref="C19:I19"/>
    <mergeCell ref="J19:L20"/>
    <mergeCell ref="M19:N20"/>
    <mergeCell ref="O19:Q20"/>
    <mergeCell ref="R19:T20"/>
    <mergeCell ref="U19:V20"/>
    <mergeCell ref="W19:Y20"/>
    <mergeCell ref="Z19:AB20"/>
    <mergeCell ref="AC19:AD20"/>
    <mergeCell ref="AE19:AG20"/>
    <mergeCell ref="AH19:AJ20"/>
    <mergeCell ref="AK19:AM20"/>
    <mergeCell ref="AN19:AP20"/>
    <mergeCell ref="AQ19:AS20"/>
    <mergeCell ref="AT19:AW20"/>
    <mergeCell ref="AX19:AZ20"/>
    <mergeCell ref="BA19:BC20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R21:T21"/>
    <mergeCell ref="U21:V21"/>
    <mergeCell ref="W21:Y21"/>
    <mergeCell ref="Z21:AB21"/>
    <mergeCell ref="AC21:AD21"/>
    <mergeCell ref="AE21:AG21"/>
    <mergeCell ref="AH21:AJ21"/>
    <mergeCell ref="AK21:AM21"/>
    <mergeCell ref="AN21:AP21"/>
    <mergeCell ref="AQ21:AS21"/>
    <mergeCell ref="AT21:AW21"/>
    <mergeCell ref="AX21:AZ21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M22"/>
    <mergeCell ref="AN22:AP22"/>
    <mergeCell ref="AQ22:AS22"/>
    <mergeCell ref="AT22:AW22"/>
    <mergeCell ref="AX22:AZ22"/>
    <mergeCell ref="BA22:BC22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AH23:AJ23"/>
    <mergeCell ref="AK23:AM23"/>
    <mergeCell ref="AN23:AP23"/>
    <mergeCell ref="AQ23:AS23"/>
    <mergeCell ref="AT23:AW23"/>
    <mergeCell ref="AX23:AZ23"/>
    <mergeCell ref="BA23:BC23"/>
    <mergeCell ref="BD23:BF23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M24"/>
    <mergeCell ref="AN24:AP24"/>
    <mergeCell ref="AQ24:AS24"/>
    <mergeCell ref="AT24:AW24"/>
    <mergeCell ref="AX24:AZ24"/>
    <mergeCell ref="BA24:BC24"/>
    <mergeCell ref="BD24:BF24"/>
    <mergeCell ref="BG24:BJ24"/>
    <mergeCell ref="A25:B25"/>
    <mergeCell ref="C25:G25"/>
    <mergeCell ref="H25:I25"/>
    <mergeCell ref="J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AH25:AJ25"/>
    <mergeCell ref="AK25:AM25"/>
    <mergeCell ref="AN25:AP25"/>
    <mergeCell ref="AQ25:AS25"/>
    <mergeCell ref="AT25:AW25"/>
    <mergeCell ref="AX25:AZ25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U26:V26"/>
    <mergeCell ref="W26:Y26"/>
    <mergeCell ref="Z26:AB26"/>
    <mergeCell ref="AC26:AD26"/>
    <mergeCell ref="AE26:AG26"/>
    <mergeCell ref="AH26:AJ26"/>
    <mergeCell ref="AK26:AM26"/>
    <mergeCell ref="AN26:AP26"/>
    <mergeCell ref="AQ26:AS26"/>
    <mergeCell ref="AT26:AW26"/>
    <mergeCell ref="AX26:AZ26"/>
    <mergeCell ref="BA26:BC26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M27"/>
    <mergeCell ref="AN27:AP27"/>
    <mergeCell ref="AQ27:AS27"/>
    <mergeCell ref="AT27:AW27"/>
    <mergeCell ref="AX27:AZ27"/>
    <mergeCell ref="BA27:BC27"/>
    <mergeCell ref="BD27:BF27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M28"/>
    <mergeCell ref="AN28:AP28"/>
    <mergeCell ref="AQ28:AS28"/>
    <mergeCell ref="AT28:AW28"/>
    <mergeCell ref="AX28:AZ28"/>
    <mergeCell ref="BA28:BC28"/>
    <mergeCell ref="BD28:BF28"/>
    <mergeCell ref="BG28:BJ28"/>
    <mergeCell ref="A29:B29"/>
    <mergeCell ref="C29:G29"/>
    <mergeCell ref="H29:I29"/>
    <mergeCell ref="J29:L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M29"/>
    <mergeCell ref="AN29:AP29"/>
    <mergeCell ref="AQ29:AS29"/>
    <mergeCell ref="AT29:AW29"/>
    <mergeCell ref="AX29:AZ29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M30"/>
    <mergeCell ref="AN30:AP30"/>
    <mergeCell ref="AQ30:AS30"/>
    <mergeCell ref="AT30:AW30"/>
    <mergeCell ref="AX30:AZ30"/>
    <mergeCell ref="BA30:BC30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W31:Y31"/>
    <mergeCell ref="AX32:AZ32"/>
    <mergeCell ref="BA32:BC32"/>
    <mergeCell ref="BD32:BF32"/>
    <mergeCell ref="BG32:BJ32"/>
    <mergeCell ref="Z31:AB31"/>
    <mergeCell ref="AC31:AD31"/>
    <mergeCell ref="AE31:AG31"/>
    <mergeCell ref="AH31:AJ31"/>
    <mergeCell ref="AK31:AM31"/>
    <mergeCell ref="AN31:AP31"/>
    <mergeCell ref="AQ31:AS31"/>
    <mergeCell ref="AT31:AW31"/>
    <mergeCell ref="AX31:AZ31"/>
    <mergeCell ref="U33:V33"/>
    <mergeCell ref="W33:Y33"/>
    <mergeCell ref="Z33:AB33"/>
    <mergeCell ref="AC33:AD33"/>
    <mergeCell ref="BA31:BC31"/>
    <mergeCell ref="BD31:BF31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M32"/>
    <mergeCell ref="AN32:AP32"/>
    <mergeCell ref="AQ32:AS32"/>
    <mergeCell ref="AT32:AW32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E33:AG33"/>
    <mergeCell ref="AH33:AJ33"/>
    <mergeCell ref="AK33:AM33"/>
    <mergeCell ref="AN33:AP33"/>
    <mergeCell ref="AQ33:AS33"/>
    <mergeCell ref="AT33:AW33"/>
    <mergeCell ref="AX33:AZ33"/>
    <mergeCell ref="BA33:BC33"/>
    <mergeCell ref="BD33:BF33"/>
    <mergeCell ref="A33:I33"/>
    <mergeCell ref="J33:L33"/>
    <mergeCell ref="M33:N33"/>
    <mergeCell ref="O33:Q33"/>
    <mergeCell ref="R33:T33"/>
    <mergeCell ref="AQ37:AZ37"/>
    <mergeCell ref="BA37:BJ37"/>
    <mergeCell ref="C35:G35"/>
    <mergeCell ref="H35:I35"/>
    <mergeCell ref="A36:I36"/>
    <mergeCell ref="J36:Q36"/>
    <mergeCell ref="R36:Y36"/>
    <mergeCell ref="Z36:AG36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6" sqref="A6:AU6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122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69</v>
      </c>
      <c r="D22" s="685"/>
      <c r="E22" s="685"/>
      <c r="F22" s="685"/>
      <c r="G22" s="685"/>
      <c r="H22" s="594" t="s">
        <v>35</v>
      </c>
      <c r="I22" s="595"/>
      <c r="J22" s="596">
        <f>9.6*1.5</f>
        <v>14.399999999999999</v>
      </c>
      <c r="K22" s="597"/>
      <c r="L22" s="598"/>
      <c r="M22" s="688"/>
      <c r="N22" s="689"/>
      <c r="O22" s="783">
        <f t="shared" ref="O22:O24" si="0">J22*M22</f>
        <v>0</v>
      </c>
      <c r="P22" s="784"/>
      <c r="Q22" s="785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68</v>
      </c>
      <c r="D23" s="685"/>
      <c r="E23" s="685"/>
      <c r="F23" s="685"/>
      <c r="G23" s="685"/>
      <c r="H23" s="585" t="s">
        <v>35</v>
      </c>
      <c r="I23" s="586"/>
      <c r="J23" s="587">
        <f>0.45*1.5</f>
        <v>0.67500000000000004</v>
      </c>
      <c r="K23" s="588"/>
      <c r="L23" s="589"/>
      <c r="M23" s="686"/>
      <c r="N23" s="687"/>
      <c r="O23" s="780">
        <f t="shared" si="0"/>
        <v>0</v>
      </c>
      <c r="P23" s="781"/>
      <c r="Q23" s="78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41</v>
      </c>
      <c r="D24" s="685"/>
      <c r="E24" s="685"/>
      <c r="F24" s="685"/>
      <c r="G24" s="685"/>
      <c r="H24" s="585" t="s">
        <v>35</v>
      </c>
      <c r="I24" s="586"/>
      <c r="J24" s="587">
        <f>0.3*1.5</f>
        <v>0.44999999999999996</v>
      </c>
      <c r="K24" s="588"/>
      <c r="L24" s="589"/>
      <c r="M24" s="686"/>
      <c r="N24" s="687"/>
      <c r="O24" s="780">
        <f t="shared" si="0"/>
        <v>0</v>
      </c>
      <c r="P24" s="781"/>
      <c r="Q24" s="78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/>
      <c r="B25" s="512"/>
      <c r="C25" s="583"/>
      <c r="D25" s="583"/>
      <c r="E25" s="583"/>
      <c r="F25" s="583"/>
      <c r="G25" s="584"/>
      <c r="H25" s="694"/>
      <c r="I25" s="512"/>
      <c r="J25" s="695"/>
      <c r="K25" s="695"/>
      <c r="L25" s="695"/>
      <c r="M25" s="696"/>
      <c r="N25" s="696"/>
      <c r="O25" s="780"/>
      <c r="P25" s="781"/>
      <c r="Q25" s="78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/>
      <c r="B26" s="512"/>
      <c r="C26" s="583"/>
      <c r="D26" s="583"/>
      <c r="E26" s="583"/>
      <c r="F26" s="583"/>
      <c r="G26" s="584"/>
      <c r="H26" s="694"/>
      <c r="I26" s="512"/>
      <c r="J26" s="695"/>
      <c r="K26" s="695"/>
      <c r="L26" s="695"/>
      <c r="M26" s="696"/>
      <c r="N26" s="696"/>
      <c r="O26" s="780"/>
      <c r="P26" s="781"/>
      <c r="Q26" s="78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/>
      <c r="B27" s="512"/>
      <c r="C27" s="583"/>
      <c r="D27" s="583"/>
      <c r="E27" s="583"/>
      <c r="F27" s="583"/>
      <c r="G27" s="584"/>
      <c r="H27" s="694"/>
      <c r="I27" s="512"/>
      <c r="J27" s="695"/>
      <c r="K27" s="695"/>
      <c r="L27" s="695"/>
      <c r="M27" s="696"/>
      <c r="N27" s="696"/>
      <c r="O27" s="780"/>
      <c r="P27" s="781"/>
      <c r="Q27" s="78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/>
      <c r="B28" s="512"/>
      <c r="C28" s="583"/>
      <c r="D28" s="583"/>
      <c r="E28" s="583"/>
      <c r="F28" s="583"/>
      <c r="G28" s="584"/>
      <c r="H28" s="694"/>
      <c r="I28" s="512"/>
      <c r="J28" s="695"/>
      <c r="K28" s="695"/>
      <c r="L28" s="695"/>
      <c r="M28" s="696"/>
      <c r="N28" s="696"/>
      <c r="O28" s="780"/>
      <c r="P28" s="781"/>
      <c r="Q28" s="78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/>
      <c r="B29" s="512"/>
      <c r="C29" s="583"/>
      <c r="D29" s="583"/>
      <c r="E29" s="583"/>
      <c r="F29" s="583"/>
      <c r="G29" s="584"/>
      <c r="H29" s="694"/>
      <c r="I29" s="512"/>
      <c r="J29" s="695"/>
      <c r="K29" s="695"/>
      <c r="L29" s="695"/>
      <c r="M29" s="696"/>
      <c r="N29" s="696"/>
      <c r="O29" s="780"/>
      <c r="P29" s="781"/>
      <c r="Q29" s="78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/>
      <c r="B30" s="512"/>
      <c r="C30" s="583"/>
      <c r="D30" s="583"/>
      <c r="E30" s="583"/>
      <c r="F30" s="583"/>
      <c r="G30" s="584"/>
      <c r="H30" s="694"/>
      <c r="I30" s="512"/>
      <c r="J30" s="695"/>
      <c r="K30" s="695"/>
      <c r="L30" s="695"/>
      <c r="M30" s="696"/>
      <c r="N30" s="696"/>
      <c r="O30" s="780"/>
      <c r="P30" s="781"/>
      <c r="Q30" s="78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512"/>
      <c r="B31" s="512"/>
      <c r="C31" s="583"/>
      <c r="D31" s="583"/>
      <c r="E31" s="583"/>
      <c r="F31" s="583"/>
      <c r="G31" s="584"/>
      <c r="H31" s="694"/>
      <c r="I31" s="512"/>
      <c r="J31" s="695"/>
      <c r="K31" s="695"/>
      <c r="L31" s="695"/>
      <c r="M31" s="696"/>
      <c r="N31" s="696"/>
      <c r="O31" s="780"/>
      <c r="P31" s="781"/>
      <c r="Q31" s="782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751"/>
      <c r="B32" s="751"/>
      <c r="C32" s="752"/>
      <c r="D32" s="752"/>
      <c r="E32" s="752"/>
      <c r="F32" s="752"/>
      <c r="G32" s="752"/>
      <c r="H32" s="753"/>
      <c r="I32" s="754"/>
      <c r="J32" s="713"/>
      <c r="K32" s="714"/>
      <c r="L32" s="715"/>
      <c r="M32" s="764"/>
      <c r="N32" s="765"/>
      <c r="O32" s="777"/>
      <c r="P32" s="778"/>
      <c r="Q32" s="779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75">
        <f>SUM(O22:Q32)</f>
        <v>0</v>
      </c>
      <c r="P33" s="775"/>
      <c r="Q33" s="776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150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BC4:BJ4"/>
    <mergeCell ref="BC5:BJ5"/>
    <mergeCell ref="A6:AU6"/>
    <mergeCell ref="BC6:BJ6"/>
    <mergeCell ref="A7:AF7"/>
    <mergeCell ref="BC7:BJ8"/>
    <mergeCell ref="A8:BB8"/>
    <mergeCell ref="A9:AF9"/>
    <mergeCell ref="BC9:BJ9"/>
    <mergeCell ref="A10:BB10"/>
    <mergeCell ref="BC10:BJ10"/>
    <mergeCell ref="A11:AF11"/>
    <mergeCell ref="BC11:BJ11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19:B20"/>
    <mergeCell ref="C19:I19"/>
    <mergeCell ref="J19:L20"/>
    <mergeCell ref="M19:N20"/>
    <mergeCell ref="O19:Q20"/>
    <mergeCell ref="R19:T20"/>
    <mergeCell ref="U19:V20"/>
    <mergeCell ref="W19:Y20"/>
    <mergeCell ref="Z19:AB20"/>
    <mergeCell ref="AC19:AD20"/>
    <mergeCell ref="AE19:AG20"/>
    <mergeCell ref="AH19:AJ20"/>
    <mergeCell ref="AK19:AM20"/>
    <mergeCell ref="AN19:AP20"/>
    <mergeCell ref="AQ19:AS20"/>
    <mergeCell ref="AT19:AW20"/>
    <mergeCell ref="AX19:AZ20"/>
    <mergeCell ref="BA19:BC20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R21:T21"/>
    <mergeCell ref="U21:V21"/>
    <mergeCell ref="W21:Y21"/>
    <mergeCell ref="Z21:AB21"/>
    <mergeCell ref="AC21:AD21"/>
    <mergeCell ref="AE21:AG21"/>
    <mergeCell ref="AH21:AJ21"/>
    <mergeCell ref="AK21:AM21"/>
    <mergeCell ref="AN21:AP21"/>
    <mergeCell ref="AQ21:AS21"/>
    <mergeCell ref="AT21:AW21"/>
    <mergeCell ref="AX21:AZ21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M22"/>
    <mergeCell ref="AN22:AP22"/>
    <mergeCell ref="AQ22:AS22"/>
    <mergeCell ref="AT22:AW22"/>
    <mergeCell ref="AX22:AZ22"/>
    <mergeCell ref="BA22:BC22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AH23:AJ23"/>
    <mergeCell ref="AK23:AM23"/>
    <mergeCell ref="AN23:AP23"/>
    <mergeCell ref="AQ23:AS23"/>
    <mergeCell ref="AT23:AW23"/>
    <mergeCell ref="AX23:AZ23"/>
    <mergeCell ref="BA23:BC23"/>
    <mergeCell ref="BD23:BF23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M24"/>
    <mergeCell ref="AN24:AP24"/>
    <mergeCell ref="AQ24:AS24"/>
    <mergeCell ref="AT24:AW24"/>
    <mergeCell ref="AX24:AZ24"/>
    <mergeCell ref="BA24:BC24"/>
    <mergeCell ref="BD24:BF24"/>
    <mergeCell ref="BG24:BJ24"/>
    <mergeCell ref="A25:B25"/>
    <mergeCell ref="C25:G25"/>
    <mergeCell ref="H25:I25"/>
    <mergeCell ref="J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AH25:AJ25"/>
    <mergeCell ref="AK25:AM25"/>
    <mergeCell ref="AN25:AP25"/>
    <mergeCell ref="AQ25:AS25"/>
    <mergeCell ref="AT25:AW25"/>
    <mergeCell ref="AX25:AZ25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U26:V26"/>
    <mergeCell ref="W26:Y26"/>
    <mergeCell ref="Z26:AB26"/>
    <mergeCell ref="AC26:AD26"/>
    <mergeCell ref="AE26:AG26"/>
    <mergeCell ref="AH26:AJ26"/>
    <mergeCell ref="AK26:AM26"/>
    <mergeCell ref="AN26:AP26"/>
    <mergeCell ref="AQ26:AS26"/>
    <mergeCell ref="AT26:AW26"/>
    <mergeCell ref="AX26:AZ26"/>
    <mergeCell ref="BA26:BC26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M27"/>
    <mergeCell ref="AN27:AP27"/>
    <mergeCell ref="AQ27:AS27"/>
    <mergeCell ref="AT27:AW27"/>
    <mergeCell ref="AX27:AZ27"/>
    <mergeCell ref="BA27:BC27"/>
    <mergeCell ref="BD27:BF27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M28"/>
    <mergeCell ref="AN28:AP28"/>
    <mergeCell ref="AQ28:AS28"/>
    <mergeCell ref="AT28:AW28"/>
    <mergeCell ref="AX28:AZ28"/>
    <mergeCell ref="BA28:BC28"/>
    <mergeCell ref="BD28:BF28"/>
    <mergeCell ref="BG28:BJ28"/>
    <mergeCell ref="A29:B29"/>
    <mergeCell ref="C29:G29"/>
    <mergeCell ref="H29:I29"/>
    <mergeCell ref="J29:L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M29"/>
    <mergeCell ref="AN29:AP29"/>
    <mergeCell ref="AQ29:AS29"/>
    <mergeCell ref="AT29:AW29"/>
    <mergeCell ref="AX29:AZ29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M30"/>
    <mergeCell ref="AN30:AP30"/>
    <mergeCell ref="AQ30:AS30"/>
    <mergeCell ref="AT30:AW30"/>
    <mergeCell ref="AX30:AZ30"/>
    <mergeCell ref="BA30:BC30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W31:Y31"/>
    <mergeCell ref="AX32:AZ32"/>
    <mergeCell ref="BA32:BC32"/>
    <mergeCell ref="BD32:BF32"/>
    <mergeCell ref="BG32:BJ32"/>
    <mergeCell ref="Z31:AB31"/>
    <mergeCell ref="AC31:AD31"/>
    <mergeCell ref="AE31:AG31"/>
    <mergeCell ref="AH31:AJ31"/>
    <mergeCell ref="AK31:AM31"/>
    <mergeCell ref="AN31:AP31"/>
    <mergeCell ref="AQ31:AS31"/>
    <mergeCell ref="AT31:AW31"/>
    <mergeCell ref="AX31:AZ31"/>
    <mergeCell ref="U33:V33"/>
    <mergeCell ref="W33:Y33"/>
    <mergeCell ref="Z33:AB33"/>
    <mergeCell ref="AC33:AD33"/>
    <mergeCell ref="BA31:BC31"/>
    <mergeCell ref="BD31:BF31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M32"/>
    <mergeCell ref="AN32:AP32"/>
    <mergeCell ref="AQ32:AS32"/>
    <mergeCell ref="AT32:AW32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E33:AG33"/>
    <mergeCell ref="AH33:AJ33"/>
    <mergeCell ref="AK33:AM33"/>
    <mergeCell ref="AN33:AP33"/>
    <mergeCell ref="AQ33:AS33"/>
    <mergeCell ref="AT33:AW33"/>
    <mergeCell ref="AX33:AZ33"/>
    <mergeCell ref="BA33:BC33"/>
    <mergeCell ref="BD33:BF33"/>
    <mergeCell ref="A33:I33"/>
    <mergeCell ref="J33:L33"/>
    <mergeCell ref="M33:N33"/>
    <mergeCell ref="O33:Q33"/>
    <mergeCell ref="R33:T33"/>
    <mergeCell ref="AQ37:AZ37"/>
    <mergeCell ref="BA37:BJ37"/>
    <mergeCell ref="C35:G35"/>
    <mergeCell ref="H35:I35"/>
    <mergeCell ref="A36:I36"/>
    <mergeCell ref="J36:Q36"/>
    <mergeCell ref="R36:Y36"/>
    <mergeCell ref="Z36:AG36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Normal="100" workbookViewId="0">
      <selection activeCell="AN4" sqref="AN4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.8554687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7" width="3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70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71</v>
      </c>
      <c r="D22" s="685"/>
      <c r="E22" s="685"/>
      <c r="F22" s="685"/>
      <c r="G22" s="685"/>
      <c r="H22" s="594" t="s">
        <v>72</v>
      </c>
      <c r="I22" s="595"/>
      <c r="J22" s="596">
        <f>1*100</f>
        <v>100</v>
      </c>
      <c r="K22" s="597"/>
      <c r="L22" s="598"/>
      <c r="M22" s="688"/>
      <c r="N22" s="689"/>
      <c r="O22" s="599">
        <f>J22*M22</f>
        <v>0</v>
      </c>
      <c r="P22" s="600"/>
      <c r="Q22" s="601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66</v>
      </c>
      <c r="D23" s="685"/>
      <c r="E23" s="685"/>
      <c r="F23" s="685"/>
      <c r="G23" s="685"/>
      <c r="H23" s="585" t="s">
        <v>35</v>
      </c>
      <c r="I23" s="586"/>
      <c r="J23" s="587">
        <f>0.2*100</f>
        <v>20</v>
      </c>
      <c r="K23" s="588"/>
      <c r="L23" s="589"/>
      <c r="M23" s="686"/>
      <c r="N23" s="687"/>
      <c r="O23" s="590">
        <f>J23*M23</f>
        <v>0</v>
      </c>
      <c r="P23" s="591"/>
      <c r="Q23" s="59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73</v>
      </c>
      <c r="D24" s="685"/>
      <c r="E24" s="685"/>
      <c r="F24" s="685"/>
      <c r="G24" s="685"/>
      <c r="H24" s="585" t="s">
        <v>35</v>
      </c>
      <c r="I24" s="586"/>
      <c r="J24" s="587">
        <f>0.015*100</f>
        <v>1.5</v>
      </c>
      <c r="K24" s="588"/>
      <c r="L24" s="589"/>
      <c r="M24" s="686"/>
      <c r="N24" s="687"/>
      <c r="O24" s="590">
        <f>J24*M24</f>
        <v>0</v>
      </c>
      <c r="P24" s="591"/>
      <c r="Q24" s="59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/>
      <c r="B25" s="512"/>
      <c r="C25" s="583"/>
      <c r="D25" s="583"/>
      <c r="E25" s="583"/>
      <c r="F25" s="583"/>
      <c r="G25" s="584"/>
      <c r="H25" s="694"/>
      <c r="I25" s="512"/>
      <c r="J25" s="695"/>
      <c r="K25" s="695"/>
      <c r="L25" s="695"/>
      <c r="M25" s="696"/>
      <c r="N25" s="696"/>
      <c r="O25" s="590"/>
      <c r="P25" s="591"/>
      <c r="Q25" s="59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676"/>
      <c r="B26" s="676"/>
      <c r="C26" s="677"/>
      <c r="D26" s="677"/>
      <c r="E26" s="677"/>
      <c r="F26" s="677"/>
      <c r="G26" s="678"/>
      <c r="H26" s="679"/>
      <c r="I26" s="676"/>
      <c r="J26" s="680"/>
      <c r="K26" s="680"/>
      <c r="L26" s="680"/>
      <c r="M26" s="681"/>
      <c r="N26" s="681"/>
      <c r="O26" s="682"/>
      <c r="P26" s="683"/>
      <c r="Q26" s="684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676"/>
      <c r="B27" s="676"/>
      <c r="C27" s="677"/>
      <c r="D27" s="677"/>
      <c r="E27" s="677"/>
      <c r="F27" s="677"/>
      <c r="G27" s="678"/>
      <c r="H27" s="679"/>
      <c r="I27" s="676"/>
      <c r="J27" s="680"/>
      <c r="K27" s="680"/>
      <c r="L27" s="680"/>
      <c r="M27" s="681"/>
      <c r="N27" s="681"/>
      <c r="O27" s="682"/>
      <c r="P27" s="683"/>
      <c r="Q27" s="684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676"/>
      <c r="B28" s="676"/>
      <c r="C28" s="677"/>
      <c r="D28" s="677"/>
      <c r="E28" s="677"/>
      <c r="F28" s="677"/>
      <c r="G28" s="678"/>
      <c r="H28" s="679"/>
      <c r="I28" s="676"/>
      <c r="J28" s="680"/>
      <c r="K28" s="680"/>
      <c r="L28" s="680"/>
      <c r="M28" s="681"/>
      <c r="N28" s="681"/>
      <c r="O28" s="682"/>
      <c r="P28" s="683"/>
      <c r="Q28" s="684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682"/>
      <c r="P29" s="683"/>
      <c r="Q29" s="684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682"/>
      <c r="P30" s="683"/>
      <c r="Q30" s="684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682"/>
      <c r="P31" s="683"/>
      <c r="Q31" s="684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673"/>
      <c r="P32" s="674"/>
      <c r="Q32" s="67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86">
        <f>SUM(O22:Q32)</f>
        <v>0</v>
      </c>
      <c r="P33" s="786"/>
      <c r="Q33" s="787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30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 t="s">
        <v>138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J3" sqref="AJ3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710937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74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34</v>
      </c>
      <c r="D22" s="685"/>
      <c r="E22" s="685"/>
      <c r="F22" s="685"/>
      <c r="G22" s="685"/>
      <c r="H22" s="594" t="s">
        <v>35</v>
      </c>
      <c r="I22" s="595"/>
      <c r="J22" s="596">
        <v>10.88</v>
      </c>
      <c r="K22" s="597"/>
      <c r="L22" s="598"/>
      <c r="M22" s="688"/>
      <c r="N22" s="689"/>
      <c r="O22" s="783">
        <f t="shared" ref="O22:O27" si="0">J22*M22</f>
        <v>0</v>
      </c>
      <c r="P22" s="784"/>
      <c r="Q22" s="785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75</v>
      </c>
      <c r="D23" s="685"/>
      <c r="E23" s="685"/>
      <c r="F23" s="685"/>
      <c r="G23" s="685"/>
      <c r="H23" s="585" t="s">
        <v>35</v>
      </c>
      <c r="I23" s="586"/>
      <c r="J23" s="587">
        <v>1.42</v>
      </c>
      <c r="K23" s="588"/>
      <c r="L23" s="589"/>
      <c r="M23" s="686"/>
      <c r="N23" s="687"/>
      <c r="O23" s="780">
        <f t="shared" si="0"/>
        <v>0</v>
      </c>
      <c r="P23" s="781"/>
      <c r="Q23" s="78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 t="s">
        <v>38</v>
      </c>
      <c r="B24" s="512"/>
      <c r="C24" s="685" t="s">
        <v>66</v>
      </c>
      <c r="D24" s="685"/>
      <c r="E24" s="685"/>
      <c r="F24" s="685"/>
      <c r="G24" s="685"/>
      <c r="H24" s="585" t="s">
        <v>35</v>
      </c>
      <c r="I24" s="586"/>
      <c r="J24" s="587">
        <v>0.67600000000000005</v>
      </c>
      <c r="K24" s="588"/>
      <c r="L24" s="589"/>
      <c r="M24" s="686"/>
      <c r="N24" s="687"/>
      <c r="O24" s="780">
        <f t="shared" si="0"/>
        <v>0</v>
      </c>
      <c r="P24" s="781"/>
      <c r="Q24" s="78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 t="s">
        <v>40</v>
      </c>
      <c r="B25" s="512"/>
      <c r="C25" s="583" t="s">
        <v>45</v>
      </c>
      <c r="D25" s="583"/>
      <c r="E25" s="583"/>
      <c r="F25" s="583"/>
      <c r="G25" s="584"/>
      <c r="H25" s="585" t="s">
        <v>35</v>
      </c>
      <c r="I25" s="586"/>
      <c r="J25" s="695">
        <v>4.0000000000000001E-3</v>
      </c>
      <c r="K25" s="695"/>
      <c r="L25" s="695"/>
      <c r="M25" s="696"/>
      <c r="N25" s="696"/>
      <c r="O25" s="780">
        <f t="shared" si="0"/>
        <v>0</v>
      </c>
      <c r="P25" s="781"/>
      <c r="Q25" s="78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42</v>
      </c>
      <c r="B26" s="512"/>
      <c r="C26" s="583" t="s">
        <v>41</v>
      </c>
      <c r="D26" s="583"/>
      <c r="E26" s="583"/>
      <c r="F26" s="583"/>
      <c r="G26" s="584"/>
      <c r="H26" s="585" t="s">
        <v>35</v>
      </c>
      <c r="I26" s="586"/>
      <c r="J26" s="695">
        <v>0.2</v>
      </c>
      <c r="K26" s="695"/>
      <c r="L26" s="695"/>
      <c r="M26" s="686"/>
      <c r="N26" s="687"/>
      <c r="O26" s="741">
        <f t="shared" si="0"/>
        <v>0</v>
      </c>
      <c r="P26" s="743"/>
      <c r="Q26" s="74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44</v>
      </c>
      <c r="B27" s="512"/>
      <c r="C27" s="583" t="s">
        <v>76</v>
      </c>
      <c r="D27" s="583"/>
      <c r="E27" s="583"/>
      <c r="F27" s="583"/>
      <c r="G27" s="584"/>
      <c r="H27" s="585" t="s">
        <v>35</v>
      </c>
      <c r="I27" s="586"/>
      <c r="J27" s="695">
        <v>0.7</v>
      </c>
      <c r="K27" s="695"/>
      <c r="L27" s="695"/>
      <c r="M27" s="696"/>
      <c r="N27" s="696"/>
      <c r="O27" s="741">
        <f t="shared" si="0"/>
        <v>0</v>
      </c>
      <c r="P27" s="743"/>
      <c r="Q27" s="74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/>
      <c r="B28" s="512"/>
      <c r="C28" s="583"/>
      <c r="D28" s="583"/>
      <c r="E28" s="583"/>
      <c r="F28" s="583"/>
      <c r="G28" s="584"/>
      <c r="H28" s="585"/>
      <c r="I28" s="586"/>
      <c r="J28" s="695"/>
      <c r="K28" s="695"/>
      <c r="L28" s="695"/>
      <c r="M28" s="696"/>
      <c r="N28" s="696"/>
      <c r="O28" s="741"/>
      <c r="P28" s="743"/>
      <c r="Q28" s="74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681"/>
      <c r="N29" s="681"/>
      <c r="O29" s="788"/>
      <c r="P29" s="789"/>
      <c r="Q29" s="790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681"/>
      <c r="N30" s="681"/>
      <c r="O30" s="791"/>
      <c r="P30" s="792"/>
      <c r="Q30" s="793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791"/>
      <c r="P31" s="792"/>
      <c r="Q31" s="793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733"/>
      <c r="P32" s="734"/>
      <c r="Q32" s="73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58">
        <f>SUM(O22:Q32)</f>
        <v>0</v>
      </c>
      <c r="P33" s="758"/>
      <c r="Q33" s="759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29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70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  <rowBreaks count="1" manualBreakCount="1">
    <brk id="40" max="5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view="pageBreakPreview" topLeftCell="A4" zoomScaleNormal="100" workbookViewId="0">
      <selection activeCell="AM5" sqref="AM5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6" customWidth="1"/>
    <col min="15" max="15" width="0.7109375" customWidth="1"/>
    <col min="16" max="16" width="3.5703125" customWidth="1"/>
    <col min="17" max="17" width="2.710937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9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746" t="s">
        <v>33</v>
      </c>
      <c r="B22" s="746"/>
      <c r="C22" s="697" t="s">
        <v>34</v>
      </c>
      <c r="D22" s="697"/>
      <c r="E22" s="697"/>
      <c r="F22" s="697"/>
      <c r="G22" s="697"/>
      <c r="H22" s="700" t="s">
        <v>35</v>
      </c>
      <c r="I22" s="701"/>
      <c r="J22" s="702">
        <v>16.399999999999999</v>
      </c>
      <c r="K22" s="703"/>
      <c r="L22" s="704"/>
      <c r="M22" s="794"/>
      <c r="N22" s="795"/>
      <c r="O22" s="794">
        <f t="shared" ref="O22:O27" si="0">J22*M22</f>
        <v>0</v>
      </c>
      <c r="P22" s="796"/>
      <c r="Q22" s="795"/>
      <c r="R22" s="797"/>
      <c r="S22" s="798"/>
      <c r="T22" s="799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746" t="s">
        <v>36</v>
      </c>
      <c r="B23" s="746"/>
      <c r="C23" s="697" t="s">
        <v>37</v>
      </c>
      <c r="D23" s="697"/>
      <c r="E23" s="697"/>
      <c r="F23" s="697"/>
      <c r="G23" s="697"/>
      <c r="H23" s="515" t="s">
        <v>35</v>
      </c>
      <c r="I23" s="516"/>
      <c r="J23" s="517">
        <v>0.4</v>
      </c>
      <c r="K23" s="518"/>
      <c r="L23" s="519"/>
      <c r="M23" s="748"/>
      <c r="N23" s="750"/>
      <c r="O23" s="748">
        <f t="shared" si="0"/>
        <v>0</v>
      </c>
      <c r="P23" s="749"/>
      <c r="Q23" s="750"/>
      <c r="R23" s="800"/>
      <c r="S23" s="801"/>
      <c r="T23" s="802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746" t="s">
        <v>38</v>
      </c>
      <c r="B24" s="746"/>
      <c r="C24" s="697" t="s">
        <v>39</v>
      </c>
      <c r="D24" s="697"/>
      <c r="E24" s="697"/>
      <c r="F24" s="697"/>
      <c r="G24" s="697"/>
      <c r="H24" s="515" t="s">
        <v>35</v>
      </c>
      <c r="I24" s="516"/>
      <c r="J24" s="517">
        <v>0.4</v>
      </c>
      <c r="K24" s="518"/>
      <c r="L24" s="519"/>
      <c r="M24" s="748"/>
      <c r="N24" s="750"/>
      <c r="O24" s="748">
        <f t="shared" si="0"/>
        <v>0</v>
      </c>
      <c r="P24" s="749"/>
      <c r="Q24" s="750"/>
      <c r="R24" s="800"/>
      <c r="S24" s="801"/>
      <c r="T24" s="802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746" t="s">
        <v>40</v>
      </c>
      <c r="B25" s="746"/>
      <c r="C25" s="513" t="s">
        <v>41</v>
      </c>
      <c r="D25" s="513"/>
      <c r="E25" s="513"/>
      <c r="F25" s="513"/>
      <c r="G25" s="514"/>
      <c r="H25" s="515" t="s">
        <v>35</v>
      </c>
      <c r="I25" s="516"/>
      <c r="J25" s="579">
        <f>0.4*0.75</f>
        <v>0.30000000000000004</v>
      </c>
      <c r="K25" s="579"/>
      <c r="L25" s="579"/>
      <c r="M25" s="747"/>
      <c r="N25" s="747"/>
      <c r="O25" s="748">
        <f t="shared" si="0"/>
        <v>0</v>
      </c>
      <c r="P25" s="749"/>
      <c r="Q25" s="750"/>
      <c r="R25" s="803"/>
      <c r="S25" s="803"/>
      <c r="T25" s="803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746" t="s">
        <v>42</v>
      </c>
      <c r="B26" s="746"/>
      <c r="C26" s="513" t="s">
        <v>43</v>
      </c>
      <c r="D26" s="513"/>
      <c r="E26" s="513"/>
      <c r="F26" s="513"/>
      <c r="G26" s="514"/>
      <c r="H26" s="515" t="s">
        <v>35</v>
      </c>
      <c r="I26" s="516"/>
      <c r="J26" s="579">
        <f>0.005*0.75</f>
        <v>3.7499999999999999E-3</v>
      </c>
      <c r="K26" s="579"/>
      <c r="L26" s="579"/>
      <c r="M26" s="747"/>
      <c r="N26" s="747"/>
      <c r="O26" s="748">
        <f t="shared" si="0"/>
        <v>0</v>
      </c>
      <c r="P26" s="749"/>
      <c r="Q26" s="750"/>
      <c r="R26" s="803"/>
      <c r="S26" s="803"/>
      <c r="T26" s="803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746" t="s">
        <v>44</v>
      </c>
      <c r="B27" s="746"/>
      <c r="C27" s="513" t="s">
        <v>45</v>
      </c>
      <c r="D27" s="513"/>
      <c r="E27" s="513"/>
      <c r="F27" s="513"/>
      <c r="G27" s="514"/>
      <c r="H27" s="515" t="s">
        <v>35</v>
      </c>
      <c r="I27" s="516"/>
      <c r="J27" s="579">
        <f>0.002*0.75</f>
        <v>1.5E-3</v>
      </c>
      <c r="K27" s="579"/>
      <c r="L27" s="579"/>
      <c r="M27" s="747"/>
      <c r="N27" s="747"/>
      <c r="O27" s="748">
        <f t="shared" si="0"/>
        <v>0</v>
      </c>
      <c r="P27" s="749"/>
      <c r="Q27" s="750"/>
      <c r="R27" s="803"/>
      <c r="S27" s="803"/>
      <c r="T27" s="803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746"/>
      <c r="B28" s="746"/>
      <c r="C28" s="513"/>
      <c r="D28" s="513"/>
      <c r="E28" s="513"/>
      <c r="F28" s="513"/>
      <c r="G28" s="514"/>
      <c r="H28" s="745"/>
      <c r="I28" s="746"/>
      <c r="J28" s="579"/>
      <c r="K28" s="579"/>
      <c r="L28" s="579"/>
      <c r="M28" s="747"/>
      <c r="N28" s="747"/>
      <c r="O28" s="748"/>
      <c r="P28" s="749"/>
      <c r="Q28" s="750"/>
      <c r="R28" s="803"/>
      <c r="S28" s="803"/>
      <c r="T28" s="803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676"/>
      <c r="B29" s="676"/>
      <c r="C29" s="677"/>
      <c r="D29" s="677"/>
      <c r="E29" s="677"/>
      <c r="F29" s="677"/>
      <c r="G29" s="678"/>
      <c r="H29" s="679"/>
      <c r="I29" s="676"/>
      <c r="J29" s="680"/>
      <c r="K29" s="680"/>
      <c r="L29" s="680"/>
      <c r="M29" s="804"/>
      <c r="N29" s="804"/>
      <c r="O29" s="788"/>
      <c r="P29" s="789"/>
      <c r="Q29" s="790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676"/>
      <c r="B30" s="676"/>
      <c r="C30" s="677"/>
      <c r="D30" s="677"/>
      <c r="E30" s="677"/>
      <c r="F30" s="677"/>
      <c r="G30" s="678"/>
      <c r="H30" s="679"/>
      <c r="I30" s="676"/>
      <c r="J30" s="680"/>
      <c r="K30" s="680"/>
      <c r="L30" s="680"/>
      <c r="M30" s="804"/>
      <c r="N30" s="804"/>
      <c r="O30" s="788"/>
      <c r="P30" s="789"/>
      <c r="Q30" s="790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804"/>
      <c r="N31" s="804"/>
      <c r="O31" s="788"/>
      <c r="P31" s="789"/>
      <c r="Q31" s="790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x14ac:dyDescent="0.2">
      <c r="A32" s="676"/>
      <c r="B32" s="676"/>
      <c r="C32" s="677"/>
      <c r="D32" s="677"/>
      <c r="E32" s="677"/>
      <c r="F32" s="677"/>
      <c r="G32" s="678"/>
      <c r="H32" s="679"/>
      <c r="I32" s="676"/>
      <c r="J32" s="680"/>
      <c r="K32" s="680"/>
      <c r="L32" s="680"/>
      <c r="M32" s="804"/>
      <c r="N32" s="804"/>
      <c r="O32" s="788"/>
      <c r="P32" s="789"/>
      <c r="Q32" s="790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27"/>
    </row>
    <row r="33" spans="1:62" s="28" customFormat="1" ht="11.25" customHeight="1" thickBot="1" x14ac:dyDescent="0.25">
      <c r="A33" s="664"/>
      <c r="B33" s="664"/>
      <c r="C33" s="665"/>
      <c r="D33" s="665"/>
      <c r="E33" s="665"/>
      <c r="F33" s="665"/>
      <c r="G33" s="665"/>
      <c r="H33" s="666"/>
      <c r="I33" s="667"/>
      <c r="J33" s="668"/>
      <c r="K33" s="669"/>
      <c r="L33" s="670"/>
      <c r="M33" s="805"/>
      <c r="N33" s="806"/>
      <c r="O33" s="807"/>
      <c r="P33" s="808"/>
      <c r="Q33" s="809"/>
      <c r="R33" s="528"/>
      <c r="S33" s="529"/>
      <c r="T33" s="530"/>
      <c r="U33" s="528"/>
      <c r="V33" s="530"/>
      <c r="W33" s="529"/>
      <c r="X33" s="529"/>
      <c r="Y33" s="530"/>
      <c r="Z33" s="528"/>
      <c r="AA33" s="529"/>
      <c r="AB33" s="530"/>
      <c r="AC33" s="528"/>
      <c r="AD33" s="530"/>
      <c r="AE33" s="529"/>
      <c r="AF33" s="529"/>
      <c r="AG33" s="530"/>
      <c r="AH33" s="528"/>
      <c r="AI33" s="529"/>
      <c r="AJ33" s="530"/>
      <c r="AK33" s="528"/>
      <c r="AL33" s="529"/>
      <c r="AM33" s="530"/>
      <c r="AN33" s="528"/>
      <c r="AO33" s="529"/>
      <c r="AP33" s="530"/>
      <c r="AQ33" s="528"/>
      <c r="AR33" s="529"/>
      <c r="AS33" s="530"/>
      <c r="AT33" s="528"/>
      <c r="AU33" s="529"/>
      <c r="AV33" s="529"/>
      <c r="AW33" s="530"/>
      <c r="AX33" s="528"/>
      <c r="AY33" s="529"/>
      <c r="AZ33" s="530"/>
      <c r="BA33" s="528"/>
      <c r="BB33" s="529"/>
      <c r="BC33" s="530"/>
      <c r="BD33" s="528"/>
      <c r="BE33" s="529"/>
      <c r="BF33" s="530"/>
      <c r="BG33" s="528"/>
      <c r="BH33" s="529"/>
      <c r="BI33" s="529"/>
      <c r="BJ33" s="531"/>
    </row>
    <row r="34" spans="1:62" ht="19.5" customHeight="1" x14ac:dyDescent="0.25">
      <c r="A34" s="542" t="s">
        <v>46</v>
      </c>
      <c r="B34" s="543"/>
      <c r="C34" s="543"/>
      <c r="D34" s="543"/>
      <c r="E34" s="543"/>
      <c r="F34" s="543"/>
      <c r="G34" s="543"/>
      <c r="H34" s="543"/>
      <c r="I34" s="544"/>
      <c r="J34" s="659" t="s">
        <v>47</v>
      </c>
      <c r="K34" s="660"/>
      <c r="L34" s="661"/>
      <c r="M34" s="659" t="s">
        <v>47</v>
      </c>
      <c r="N34" s="661"/>
      <c r="O34" s="758">
        <f>SUM(O22:Q33)</f>
        <v>0</v>
      </c>
      <c r="P34" s="758"/>
      <c r="Q34" s="759"/>
      <c r="R34" s="659" t="s">
        <v>47</v>
      </c>
      <c r="S34" s="660"/>
      <c r="T34" s="661"/>
      <c r="U34" s="659" t="s">
        <v>47</v>
      </c>
      <c r="V34" s="661"/>
      <c r="W34" s="534"/>
      <c r="X34" s="534"/>
      <c r="Y34" s="535"/>
      <c r="Z34" s="659" t="s">
        <v>47</v>
      </c>
      <c r="AA34" s="660"/>
      <c r="AB34" s="661"/>
      <c r="AC34" s="659" t="s">
        <v>47</v>
      </c>
      <c r="AD34" s="661"/>
      <c r="AE34" s="534"/>
      <c r="AF34" s="534"/>
      <c r="AG34" s="535"/>
      <c r="AH34" s="659" t="s">
        <v>47</v>
      </c>
      <c r="AI34" s="660"/>
      <c r="AJ34" s="661"/>
      <c r="AK34" s="659" t="s">
        <v>47</v>
      </c>
      <c r="AL34" s="660"/>
      <c r="AM34" s="661"/>
      <c r="AN34" s="657"/>
      <c r="AO34" s="657"/>
      <c r="AP34" s="658"/>
      <c r="AQ34" s="659" t="s">
        <v>47</v>
      </c>
      <c r="AR34" s="660"/>
      <c r="AS34" s="661"/>
      <c r="AT34" s="659" t="s">
        <v>47</v>
      </c>
      <c r="AU34" s="660"/>
      <c r="AV34" s="660"/>
      <c r="AW34" s="661"/>
      <c r="AX34" s="657"/>
      <c r="AY34" s="657"/>
      <c r="AZ34" s="658"/>
      <c r="BA34" s="659" t="s">
        <v>47</v>
      </c>
      <c r="BB34" s="660"/>
      <c r="BC34" s="661"/>
      <c r="BD34" s="659" t="s">
        <v>47</v>
      </c>
      <c r="BE34" s="660"/>
      <c r="BF34" s="661"/>
      <c r="BG34" s="657"/>
      <c r="BH34" s="657"/>
      <c r="BI34" s="657"/>
      <c r="BJ34" s="658"/>
    </row>
    <row r="35" spans="1:62" ht="14.25" customHeight="1" x14ac:dyDescent="0.25">
      <c r="A35" s="567" t="s">
        <v>48</v>
      </c>
      <c r="B35" s="568"/>
      <c r="C35" s="568"/>
      <c r="D35" s="29"/>
      <c r="E35" s="568" t="s">
        <v>49</v>
      </c>
      <c r="F35" s="568"/>
      <c r="G35" s="568"/>
      <c r="H35" s="568"/>
      <c r="I35" s="569"/>
      <c r="J35" s="570">
        <f>O34*D35/100</f>
        <v>0</v>
      </c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6" customHeight="1" x14ac:dyDescent="0.25">
      <c r="A36" s="540"/>
      <c r="B36" s="541"/>
      <c r="C36" s="551"/>
      <c r="D36" s="551"/>
      <c r="E36" s="551"/>
      <c r="F36" s="551"/>
      <c r="G36" s="551"/>
      <c r="H36" s="552"/>
      <c r="I36" s="553"/>
      <c r="J36" s="570"/>
      <c r="K36" s="570"/>
      <c r="L36" s="570"/>
      <c r="M36" s="570"/>
      <c r="N36" s="570"/>
      <c r="O36" s="570"/>
      <c r="P36" s="570"/>
      <c r="Q36" s="570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63" t="s">
        <v>50</v>
      </c>
      <c r="B37" s="564"/>
      <c r="C37" s="564"/>
      <c r="D37" s="564"/>
      <c r="E37" s="564"/>
      <c r="F37" s="564"/>
      <c r="G37" s="564"/>
      <c r="H37" s="564"/>
      <c r="I37" s="565"/>
      <c r="J37" s="554">
        <f>(O34+J35)/100</f>
        <v>0</v>
      </c>
      <c r="K37" s="554"/>
      <c r="L37" s="554"/>
      <c r="M37" s="554"/>
      <c r="N37" s="554"/>
      <c r="O37" s="554"/>
      <c r="P37" s="554"/>
      <c r="Q37" s="554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9.5" customHeight="1" x14ac:dyDescent="0.25">
      <c r="A38" s="548" t="s">
        <v>51</v>
      </c>
      <c r="B38" s="549"/>
      <c r="C38" s="549"/>
      <c r="D38" s="549"/>
      <c r="E38" s="549"/>
      <c r="F38" s="549"/>
      <c r="G38" s="549"/>
      <c r="H38" s="549"/>
      <c r="I38" s="550"/>
      <c r="J38" s="532">
        <v>75</v>
      </c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</row>
    <row r="39" spans="1:62" ht="18" customHeight="1" x14ac:dyDescent="0.25">
      <c r="A39" s="555" t="s">
        <v>52</v>
      </c>
      <c r="B39" s="555"/>
      <c r="C39" s="555"/>
      <c r="D39" s="555"/>
      <c r="E39" s="555"/>
      <c r="F39" s="555"/>
      <c r="G39" s="555"/>
      <c r="H39" s="556" t="s">
        <v>53</v>
      </c>
      <c r="I39" s="557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39"/>
      <c r="AF39" s="539"/>
      <c r="AG39" s="539"/>
      <c r="AH39" s="539"/>
      <c r="AI39" s="539"/>
      <c r="AJ39" s="539"/>
      <c r="AK39" s="539"/>
      <c r="AL39" s="539"/>
      <c r="AM39" s="539"/>
      <c r="AN39" s="539"/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  <c r="BA39" s="539"/>
      <c r="BB39" s="539"/>
      <c r="BC39" s="539"/>
      <c r="BD39" s="539"/>
      <c r="BE39" s="539"/>
      <c r="BF39" s="539"/>
      <c r="BG39" s="539"/>
      <c r="BH39" s="539"/>
      <c r="BI39" s="539"/>
      <c r="BJ39" s="539"/>
    </row>
    <row r="40" spans="1:62" ht="19.5" customHeight="1" x14ac:dyDescent="0.25">
      <c r="A40" s="562" t="s">
        <v>54</v>
      </c>
      <c r="B40" s="562"/>
      <c r="C40" s="562"/>
      <c r="D40" s="562"/>
      <c r="E40" s="562"/>
      <c r="F40" s="562"/>
      <c r="G40" s="562"/>
      <c r="H40" s="558"/>
      <c r="I40" s="559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</row>
    <row r="41" spans="1:62" ht="22.5" customHeight="1" x14ac:dyDescent="0.25">
      <c r="A41" s="566" t="s">
        <v>55</v>
      </c>
      <c r="B41" s="566"/>
      <c r="C41" s="566"/>
      <c r="D41" s="566"/>
      <c r="E41" s="566"/>
      <c r="F41" s="566"/>
      <c r="G41" s="566"/>
      <c r="H41" s="560"/>
      <c r="I41" s="561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39"/>
      <c r="BG41" s="539"/>
      <c r="BH41" s="539"/>
      <c r="BI41" s="539"/>
      <c r="BJ41" s="539"/>
    </row>
  </sheetData>
  <mergeCells count="392">
    <mergeCell ref="A40:G40"/>
    <mergeCell ref="J40:Q40"/>
    <mergeCell ref="R40:Y40"/>
    <mergeCell ref="Z40:AG40"/>
    <mergeCell ref="AH40:AP40"/>
    <mergeCell ref="AQ40:AZ40"/>
    <mergeCell ref="BA40:BJ40"/>
    <mergeCell ref="A39:G39"/>
    <mergeCell ref="H39:I41"/>
    <mergeCell ref="J39:Q39"/>
    <mergeCell ref="R39:Y39"/>
    <mergeCell ref="Z39:AG39"/>
    <mergeCell ref="A41:G41"/>
    <mergeCell ref="AH41:AP41"/>
    <mergeCell ref="AQ41:AZ41"/>
    <mergeCell ref="BA41:BJ41"/>
    <mergeCell ref="AQ39:AZ39"/>
    <mergeCell ref="BA39:BJ39"/>
    <mergeCell ref="AH39:AP39"/>
    <mergeCell ref="J41:Q41"/>
    <mergeCell ref="R41:Y41"/>
    <mergeCell ref="Z41:AG41"/>
    <mergeCell ref="R35:Y36"/>
    <mergeCell ref="Z35:AG36"/>
    <mergeCell ref="AH35:AP36"/>
    <mergeCell ref="AQ37:AZ37"/>
    <mergeCell ref="BA37:BJ37"/>
    <mergeCell ref="J38:Q38"/>
    <mergeCell ref="R38:Y38"/>
    <mergeCell ref="Z38:AG38"/>
    <mergeCell ref="AH38:AP38"/>
    <mergeCell ref="AQ38:AZ38"/>
    <mergeCell ref="BA38:BJ38"/>
    <mergeCell ref="A38:I38"/>
    <mergeCell ref="AX34:AZ34"/>
    <mergeCell ref="BA34:BC34"/>
    <mergeCell ref="BD34:BF34"/>
    <mergeCell ref="BG34:BJ34"/>
    <mergeCell ref="Z34:AB34"/>
    <mergeCell ref="AC34:AD34"/>
    <mergeCell ref="AE34:AG34"/>
    <mergeCell ref="AH34:AJ34"/>
    <mergeCell ref="AK34:AM34"/>
    <mergeCell ref="AN34:AP34"/>
    <mergeCell ref="AQ35:AZ36"/>
    <mergeCell ref="BA35:BJ36"/>
    <mergeCell ref="A36:B36"/>
    <mergeCell ref="C36:G36"/>
    <mergeCell ref="H36:I36"/>
    <mergeCell ref="A37:I37"/>
    <mergeCell ref="J37:Q37"/>
    <mergeCell ref="R37:Y37"/>
    <mergeCell ref="Z37:AG37"/>
    <mergeCell ref="AH37:AP37"/>
    <mergeCell ref="A35:C35"/>
    <mergeCell ref="E35:I35"/>
    <mergeCell ref="J35:Q36"/>
    <mergeCell ref="BG33:BJ33"/>
    <mergeCell ref="A34:I34"/>
    <mergeCell ref="J34:L34"/>
    <mergeCell ref="M34:N34"/>
    <mergeCell ref="O34:Q34"/>
    <mergeCell ref="R34:T34"/>
    <mergeCell ref="U34:V34"/>
    <mergeCell ref="W34:Y34"/>
    <mergeCell ref="AH33:AJ33"/>
    <mergeCell ref="AK33:AM33"/>
    <mergeCell ref="AN33:AP33"/>
    <mergeCell ref="AQ33:AS33"/>
    <mergeCell ref="AT33:AW33"/>
    <mergeCell ref="AX33:AZ33"/>
    <mergeCell ref="R33:T33"/>
    <mergeCell ref="U33:V33"/>
    <mergeCell ref="W33:Y33"/>
    <mergeCell ref="Z33:AB33"/>
    <mergeCell ref="AC33:AD33"/>
    <mergeCell ref="AE33:AG33"/>
    <mergeCell ref="A33:B33"/>
    <mergeCell ref="C33:G33"/>
    <mergeCell ref="AQ34:AS34"/>
    <mergeCell ref="AT34:AW34"/>
    <mergeCell ref="H33:I33"/>
    <mergeCell ref="J33:L33"/>
    <mergeCell ref="M33:N33"/>
    <mergeCell ref="O33:Q33"/>
    <mergeCell ref="AQ32:AS32"/>
    <mergeCell ref="AT32:AW32"/>
    <mergeCell ref="AX32:AZ32"/>
    <mergeCell ref="BA32:BC32"/>
    <mergeCell ref="BD32:BF32"/>
    <mergeCell ref="BA33:BC33"/>
    <mergeCell ref="BD33:BF33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3" orientation="landscape" r:id="rId2"/>
  <rowBreaks count="1" manualBreakCount="1">
    <brk id="41" max="57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4" zoomScale="115" zoomScaleNormal="100" zoomScaleSheetLayoutView="115" workbookViewId="0">
      <selection activeCell="AL4" sqref="AL4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39"/>
      <c r="AH9" s="39"/>
      <c r="AI9" s="3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82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83</v>
      </c>
      <c r="D22" s="288"/>
      <c r="E22" s="288"/>
      <c r="F22" s="288"/>
      <c r="G22" s="288"/>
      <c r="H22" s="294" t="s">
        <v>35</v>
      </c>
      <c r="I22" s="295"/>
      <c r="J22" s="296">
        <f>0.6*5</f>
        <v>3</v>
      </c>
      <c r="K22" s="297"/>
      <c r="L22" s="298"/>
      <c r="M22" s="299"/>
      <c r="N22" s="300"/>
      <c r="O22" s="372">
        <f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/>
      <c r="B23" s="281"/>
      <c r="C23" s="288"/>
      <c r="D23" s="288"/>
      <c r="E23" s="288"/>
      <c r="F23" s="288"/>
      <c r="G23" s="288"/>
      <c r="H23" s="284"/>
      <c r="I23" s="285"/>
      <c r="J23" s="289"/>
      <c r="K23" s="290"/>
      <c r="L23" s="291"/>
      <c r="M23" s="292"/>
      <c r="N23" s="293"/>
      <c r="O23" s="292"/>
      <c r="P23" s="387"/>
      <c r="Q23" s="293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/>
      <c r="B24" s="281"/>
      <c r="C24" s="288"/>
      <c r="D24" s="288"/>
      <c r="E24" s="288"/>
      <c r="F24" s="288"/>
      <c r="G24" s="288"/>
      <c r="H24" s="284"/>
      <c r="I24" s="285"/>
      <c r="J24" s="289"/>
      <c r="K24" s="290"/>
      <c r="L24" s="291"/>
      <c r="M24" s="292"/>
      <c r="N24" s="293"/>
      <c r="O24" s="292"/>
      <c r="P24" s="387"/>
      <c r="Q24" s="293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/>
      <c r="B25" s="281"/>
      <c r="C25" s="282"/>
      <c r="D25" s="282"/>
      <c r="E25" s="282"/>
      <c r="F25" s="282"/>
      <c r="G25" s="283"/>
      <c r="H25" s="316"/>
      <c r="I25" s="281"/>
      <c r="J25" s="286"/>
      <c r="K25" s="286"/>
      <c r="L25" s="286"/>
      <c r="M25" s="287"/>
      <c r="N25" s="287"/>
      <c r="O25" s="292"/>
      <c r="P25" s="387"/>
      <c r="Q25" s="293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316"/>
      <c r="I26" s="281"/>
      <c r="J26" s="286"/>
      <c r="K26" s="286"/>
      <c r="L26" s="286"/>
      <c r="M26" s="287"/>
      <c r="N26" s="287"/>
      <c r="O26" s="292"/>
      <c r="P26" s="387"/>
      <c r="Q26" s="293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9"/>
      <c r="I27" s="176"/>
      <c r="J27" s="200"/>
      <c r="K27" s="200"/>
      <c r="L27" s="200"/>
      <c r="M27" s="277"/>
      <c r="N27" s="277"/>
      <c r="O27" s="381"/>
      <c r="P27" s="382"/>
      <c r="Q27" s="383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9"/>
      <c r="I28" s="176"/>
      <c r="J28" s="200"/>
      <c r="K28" s="200"/>
      <c r="L28" s="200"/>
      <c r="M28" s="277"/>
      <c r="N28" s="277"/>
      <c r="O28" s="381"/>
      <c r="P28" s="382"/>
      <c r="Q28" s="383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9"/>
      <c r="I29" s="176"/>
      <c r="J29" s="200"/>
      <c r="K29" s="200"/>
      <c r="L29" s="200"/>
      <c r="M29" s="277"/>
      <c r="N29" s="277"/>
      <c r="O29" s="381"/>
      <c r="P29" s="382"/>
      <c r="Q29" s="383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9"/>
      <c r="I30" s="176"/>
      <c r="J30" s="200"/>
      <c r="K30" s="200"/>
      <c r="L30" s="200"/>
      <c r="M30" s="277"/>
      <c r="N30" s="277"/>
      <c r="O30" s="381"/>
      <c r="P30" s="382"/>
      <c r="Q30" s="383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9"/>
      <c r="I31" s="176"/>
      <c r="J31" s="200"/>
      <c r="K31" s="200"/>
      <c r="L31" s="200"/>
      <c r="M31" s="277"/>
      <c r="N31" s="277"/>
      <c r="O31" s="381"/>
      <c r="P31" s="382"/>
      <c r="Q31" s="383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78"/>
      <c r="P32" s="379"/>
      <c r="Q32" s="380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424">
        <f>SUM(O22:Q32)</f>
        <v>0</v>
      </c>
      <c r="P33" s="425"/>
      <c r="Q33" s="426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59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30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zoomScaleSheetLayoutView="100" workbookViewId="0">
      <selection activeCell="AL4" sqref="AL4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1406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141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746" t="s">
        <v>33</v>
      </c>
      <c r="B22" s="746"/>
      <c r="C22" s="697" t="s">
        <v>73</v>
      </c>
      <c r="D22" s="697"/>
      <c r="E22" s="697"/>
      <c r="F22" s="697"/>
      <c r="G22" s="697"/>
      <c r="H22" s="700" t="s">
        <v>35</v>
      </c>
      <c r="I22" s="701"/>
      <c r="J22" s="702">
        <v>2</v>
      </c>
      <c r="K22" s="703"/>
      <c r="L22" s="704"/>
      <c r="M22" s="705"/>
      <c r="N22" s="706"/>
      <c r="O22" s="810">
        <f>J22*M22</f>
        <v>0</v>
      </c>
      <c r="P22" s="811"/>
      <c r="Q22" s="812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746" t="s">
        <v>36</v>
      </c>
      <c r="B23" s="746"/>
      <c r="C23" s="697" t="s">
        <v>84</v>
      </c>
      <c r="D23" s="697"/>
      <c r="E23" s="697"/>
      <c r="F23" s="697"/>
      <c r="G23" s="697"/>
      <c r="H23" s="515" t="s">
        <v>35</v>
      </c>
      <c r="I23" s="516"/>
      <c r="J23" s="517">
        <v>4.5</v>
      </c>
      <c r="K23" s="518"/>
      <c r="L23" s="519"/>
      <c r="M23" s="698"/>
      <c r="N23" s="699"/>
      <c r="O23" s="813">
        <f>J23*M23</f>
        <v>0</v>
      </c>
      <c r="P23" s="814"/>
      <c r="Q23" s="815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746" t="s">
        <v>38</v>
      </c>
      <c r="B24" s="746"/>
      <c r="C24" s="697" t="s">
        <v>85</v>
      </c>
      <c r="D24" s="697"/>
      <c r="E24" s="697"/>
      <c r="F24" s="697"/>
      <c r="G24" s="697"/>
      <c r="H24" s="515" t="s">
        <v>35</v>
      </c>
      <c r="I24" s="516"/>
      <c r="J24" s="517">
        <v>0.8</v>
      </c>
      <c r="K24" s="518"/>
      <c r="L24" s="519"/>
      <c r="M24" s="698"/>
      <c r="N24" s="699"/>
      <c r="O24" s="813">
        <f t="shared" ref="O24:O30" si="0">J24*M24</f>
        <v>0</v>
      </c>
      <c r="P24" s="814"/>
      <c r="Q24" s="815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746" t="s">
        <v>40</v>
      </c>
      <c r="B25" s="746"/>
      <c r="C25" s="513" t="s">
        <v>86</v>
      </c>
      <c r="D25" s="513"/>
      <c r="E25" s="513"/>
      <c r="F25" s="513"/>
      <c r="G25" s="514"/>
      <c r="H25" s="515" t="s">
        <v>35</v>
      </c>
      <c r="I25" s="516"/>
      <c r="J25" s="579">
        <v>0.1</v>
      </c>
      <c r="K25" s="579"/>
      <c r="L25" s="579"/>
      <c r="M25" s="816"/>
      <c r="N25" s="816"/>
      <c r="O25" s="813">
        <f t="shared" si="0"/>
        <v>0</v>
      </c>
      <c r="P25" s="814"/>
      <c r="Q25" s="815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746" t="s">
        <v>42</v>
      </c>
      <c r="B26" s="746"/>
      <c r="C26" s="513" t="s">
        <v>87</v>
      </c>
      <c r="D26" s="513"/>
      <c r="E26" s="513"/>
      <c r="F26" s="513"/>
      <c r="G26" s="514"/>
      <c r="H26" s="515" t="s">
        <v>35</v>
      </c>
      <c r="I26" s="516"/>
      <c r="J26" s="579">
        <v>1</v>
      </c>
      <c r="K26" s="579"/>
      <c r="L26" s="579"/>
      <c r="M26" s="698"/>
      <c r="N26" s="699"/>
      <c r="O26" s="813">
        <f t="shared" si="0"/>
        <v>0</v>
      </c>
      <c r="P26" s="814"/>
      <c r="Q26" s="815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746" t="s">
        <v>44</v>
      </c>
      <c r="B27" s="746"/>
      <c r="C27" s="513" t="s">
        <v>88</v>
      </c>
      <c r="D27" s="513"/>
      <c r="E27" s="513"/>
      <c r="F27" s="513"/>
      <c r="G27" s="514"/>
      <c r="H27" s="515" t="s">
        <v>151</v>
      </c>
      <c r="I27" s="516"/>
      <c r="J27" s="579">
        <v>1</v>
      </c>
      <c r="K27" s="579"/>
      <c r="L27" s="579"/>
      <c r="M27" s="816"/>
      <c r="N27" s="816"/>
      <c r="O27" s="813">
        <f t="shared" si="0"/>
        <v>0</v>
      </c>
      <c r="P27" s="814"/>
      <c r="Q27" s="815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746" t="s">
        <v>60</v>
      </c>
      <c r="B28" s="746"/>
      <c r="C28" s="513" t="s">
        <v>89</v>
      </c>
      <c r="D28" s="513"/>
      <c r="E28" s="513"/>
      <c r="F28" s="513"/>
      <c r="G28" s="514"/>
      <c r="H28" s="515" t="s">
        <v>35</v>
      </c>
      <c r="I28" s="516"/>
      <c r="J28" s="579">
        <v>2E-3</v>
      </c>
      <c r="K28" s="579"/>
      <c r="L28" s="579"/>
      <c r="M28" s="816"/>
      <c r="N28" s="816"/>
      <c r="O28" s="813">
        <f t="shared" si="0"/>
        <v>0</v>
      </c>
      <c r="P28" s="814"/>
      <c r="Q28" s="815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746" t="s">
        <v>61</v>
      </c>
      <c r="B29" s="746"/>
      <c r="C29" s="513" t="s">
        <v>90</v>
      </c>
      <c r="D29" s="513"/>
      <c r="E29" s="513"/>
      <c r="F29" s="513"/>
      <c r="G29" s="514"/>
      <c r="H29" s="515" t="s">
        <v>35</v>
      </c>
      <c r="I29" s="516"/>
      <c r="J29" s="579">
        <v>0.3</v>
      </c>
      <c r="K29" s="579"/>
      <c r="L29" s="579"/>
      <c r="M29" s="816"/>
      <c r="N29" s="816"/>
      <c r="O29" s="813">
        <f t="shared" si="0"/>
        <v>0</v>
      </c>
      <c r="P29" s="814"/>
      <c r="Q29" s="815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746" t="s">
        <v>62</v>
      </c>
      <c r="B30" s="746"/>
      <c r="C30" s="513" t="s">
        <v>73</v>
      </c>
      <c r="D30" s="513"/>
      <c r="E30" s="513"/>
      <c r="F30" s="513"/>
      <c r="G30" s="514"/>
      <c r="H30" s="515" t="s">
        <v>35</v>
      </c>
      <c r="I30" s="516"/>
      <c r="J30" s="579">
        <v>0.5</v>
      </c>
      <c r="K30" s="579"/>
      <c r="L30" s="579"/>
      <c r="M30" s="816"/>
      <c r="N30" s="816"/>
      <c r="O30" s="813">
        <f t="shared" si="0"/>
        <v>0</v>
      </c>
      <c r="P30" s="814"/>
      <c r="Q30" s="815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746" t="s">
        <v>64</v>
      </c>
      <c r="B31" s="746"/>
      <c r="C31" s="513" t="s">
        <v>140</v>
      </c>
      <c r="D31" s="513"/>
      <c r="E31" s="513"/>
      <c r="F31" s="513"/>
      <c r="G31" s="514"/>
      <c r="H31" s="745" t="s">
        <v>35</v>
      </c>
      <c r="I31" s="746"/>
      <c r="J31" s="579">
        <v>0.5</v>
      </c>
      <c r="K31" s="579"/>
      <c r="L31" s="579"/>
      <c r="M31" s="816"/>
      <c r="N31" s="816"/>
      <c r="O31" s="813">
        <f t="shared" ref="O31" si="1">J31*M31</f>
        <v>0</v>
      </c>
      <c r="P31" s="814"/>
      <c r="Q31" s="815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817"/>
      <c r="B32" s="817"/>
      <c r="C32" s="818"/>
      <c r="D32" s="818"/>
      <c r="E32" s="818"/>
      <c r="F32" s="818"/>
      <c r="G32" s="818"/>
      <c r="H32" s="819"/>
      <c r="I32" s="820"/>
      <c r="J32" s="573"/>
      <c r="K32" s="574"/>
      <c r="L32" s="575"/>
      <c r="M32" s="821"/>
      <c r="N32" s="822"/>
      <c r="O32" s="823"/>
      <c r="P32" s="824"/>
      <c r="Q32" s="825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75">
        <f>SUM(O22:Q32)</f>
        <v>0</v>
      </c>
      <c r="P33" s="775"/>
      <c r="Q33" s="776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29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100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R34" sqref="R34:Y35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5.855468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208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34</v>
      </c>
      <c r="D22" s="288"/>
      <c r="E22" s="288"/>
      <c r="F22" s="288"/>
      <c r="G22" s="288"/>
      <c r="H22" s="294"/>
      <c r="I22" s="295"/>
      <c r="J22" s="296">
        <v>6.5</v>
      </c>
      <c r="K22" s="297"/>
      <c r="L22" s="298"/>
      <c r="M22" s="299"/>
      <c r="N22" s="300"/>
      <c r="O22" s="310">
        <f t="shared" ref="O22:O28" si="0">J22*M22</f>
        <v>0</v>
      </c>
      <c r="P22" s="311"/>
      <c r="Q22" s="31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211</v>
      </c>
      <c r="D23" s="288"/>
      <c r="E23" s="288"/>
      <c r="F23" s="288"/>
      <c r="G23" s="288"/>
      <c r="H23" s="284"/>
      <c r="I23" s="285"/>
      <c r="J23" s="289">
        <v>7</v>
      </c>
      <c r="K23" s="290"/>
      <c r="L23" s="291"/>
      <c r="M23" s="292"/>
      <c r="N23" s="293"/>
      <c r="O23" s="313">
        <f t="shared" si="0"/>
        <v>0</v>
      </c>
      <c r="P23" s="314"/>
      <c r="Q23" s="315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212</v>
      </c>
      <c r="D24" s="288"/>
      <c r="E24" s="288"/>
      <c r="F24" s="288"/>
      <c r="G24" s="288"/>
      <c r="H24" s="284"/>
      <c r="I24" s="285"/>
      <c r="J24" s="289">
        <v>0.3</v>
      </c>
      <c r="K24" s="290"/>
      <c r="L24" s="291"/>
      <c r="M24" s="292"/>
      <c r="N24" s="293"/>
      <c r="O24" s="313">
        <f t="shared" si="0"/>
        <v>0</v>
      </c>
      <c r="P24" s="314"/>
      <c r="Q24" s="315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39</v>
      </c>
      <c r="D25" s="282"/>
      <c r="E25" s="282"/>
      <c r="F25" s="282"/>
      <c r="G25" s="283"/>
      <c r="H25" s="316"/>
      <c r="I25" s="281"/>
      <c r="J25" s="286">
        <v>3.57</v>
      </c>
      <c r="K25" s="286"/>
      <c r="L25" s="286"/>
      <c r="M25" s="287"/>
      <c r="N25" s="287"/>
      <c r="O25" s="313">
        <f t="shared" si="0"/>
        <v>0</v>
      </c>
      <c r="P25" s="314"/>
      <c r="Q25" s="315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212</v>
      </c>
      <c r="D26" s="282"/>
      <c r="E26" s="282"/>
      <c r="F26" s="282"/>
      <c r="G26" s="283"/>
      <c r="H26" s="316"/>
      <c r="I26" s="281"/>
      <c r="J26" s="286">
        <v>0.8</v>
      </c>
      <c r="K26" s="286"/>
      <c r="L26" s="286"/>
      <c r="M26" s="292"/>
      <c r="N26" s="293"/>
      <c r="O26" s="313">
        <f t="shared" si="0"/>
        <v>0</v>
      </c>
      <c r="P26" s="314"/>
      <c r="Q26" s="315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317" t="s">
        <v>63</v>
      </c>
      <c r="D27" s="317"/>
      <c r="E27" s="317"/>
      <c r="F27" s="317"/>
      <c r="G27" s="318"/>
      <c r="H27" s="319"/>
      <c r="I27" s="320"/>
      <c r="J27" s="321">
        <v>5.0000000000000001E-3</v>
      </c>
      <c r="K27" s="321"/>
      <c r="L27" s="321"/>
      <c r="M27" s="322"/>
      <c r="N27" s="322"/>
      <c r="O27" s="323">
        <f t="shared" si="0"/>
        <v>0</v>
      </c>
      <c r="P27" s="324"/>
      <c r="Q27" s="325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60</v>
      </c>
      <c r="B28" s="281"/>
      <c r="C28" s="282" t="s">
        <v>41</v>
      </c>
      <c r="D28" s="282"/>
      <c r="E28" s="282"/>
      <c r="F28" s="282"/>
      <c r="G28" s="283"/>
      <c r="H28" s="316"/>
      <c r="I28" s="281"/>
      <c r="J28" s="286">
        <v>0.1</v>
      </c>
      <c r="K28" s="286"/>
      <c r="L28" s="286"/>
      <c r="M28" s="287"/>
      <c r="N28" s="287"/>
      <c r="O28" s="313">
        <f t="shared" si="0"/>
        <v>0</v>
      </c>
      <c r="P28" s="314"/>
      <c r="Q28" s="315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/>
      <c r="B29" s="281"/>
      <c r="C29" s="282"/>
      <c r="D29" s="282"/>
      <c r="E29" s="282"/>
      <c r="F29" s="282"/>
      <c r="G29" s="283"/>
      <c r="H29" s="316"/>
      <c r="I29" s="281"/>
      <c r="J29" s="286"/>
      <c r="K29" s="286"/>
      <c r="L29" s="286"/>
      <c r="M29" s="287"/>
      <c r="N29" s="287"/>
      <c r="O29" s="313"/>
      <c r="P29" s="314"/>
      <c r="Q29" s="315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281"/>
      <c r="B30" s="281"/>
      <c r="C30" s="282"/>
      <c r="D30" s="282"/>
      <c r="E30" s="282"/>
      <c r="F30" s="282"/>
      <c r="G30" s="283"/>
      <c r="H30" s="316"/>
      <c r="I30" s="281"/>
      <c r="J30" s="286"/>
      <c r="K30" s="286"/>
      <c r="L30" s="286"/>
      <c r="M30" s="287"/>
      <c r="N30" s="287"/>
      <c r="O30" s="313"/>
      <c r="P30" s="314"/>
      <c r="Q30" s="315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281"/>
      <c r="B31" s="281"/>
      <c r="C31" s="282"/>
      <c r="D31" s="282"/>
      <c r="E31" s="282"/>
      <c r="F31" s="282"/>
      <c r="G31" s="283"/>
      <c r="H31" s="316"/>
      <c r="I31" s="281"/>
      <c r="J31" s="286"/>
      <c r="K31" s="286"/>
      <c r="L31" s="286"/>
      <c r="M31" s="287"/>
      <c r="N31" s="287"/>
      <c r="O31" s="313"/>
      <c r="P31" s="314"/>
      <c r="Q31" s="315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thickBot="1" x14ac:dyDescent="0.25">
      <c r="A32" s="216"/>
      <c r="B32" s="216"/>
      <c r="C32" s="217"/>
      <c r="D32" s="217"/>
      <c r="E32" s="217"/>
      <c r="F32" s="217"/>
      <c r="G32" s="217"/>
      <c r="H32" s="218"/>
      <c r="I32" s="219"/>
      <c r="J32" s="220"/>
      <c r="K32" s="221"/>
      <c r="L32" s="222"/>
      <c r="M32" s="272"/>
      <c r="N32" s="273"/>
      <c r="O32" s="326"/>
      <c r="P32" s="327"/>
      <c r="Q32" s="328"/>
      <c r="R32" s="228"/>
      <c r="S32" s="229"/>
      <c r="T32" s="230"/>
      <c r="U32" s="228"/>
      <c r="V32" s="230"/>
      <c r="W32" s="229"/>
      <c r="X32" s="229"/>
      <c r="Y32" s="230"/>
      <c r="Z32" s="228"/>
      <c r="AA32" s="229"/>
      <c r="AB32" s="230"/>
      <c r="AC32" s="228"/>
      <c r="AD32" s="230"/>
      <c r="AE32" s="229"/>
      <c r="AF32" s="229"/>
      <c r="AG32" s="230"/>
      <c r="AH32" s="228"/>
      <c r="AI32" s="229"/>
      <c r="AJ32" s="230"/>
      <c r="AK32" s="228"/>
      <c r="AL32" s="229"/>
      <c r="AM32" s="230"/>
      <c r="AN32" s="228"/>
      <c r="AO32" s="229"/>
      <c r="AP32" s="230"/>
      <c r="AQ32" s="228"/>
      <c r="AR32" s="229"/>
      <c r="AS32" s="230"/>
      <c r="AT32" s="228"/>
      <c r="AU32" s="229"/>
      <c r="AV32" s="229"/>
      <c r="AW32" s="230"/>
      <c r="AX32" s="228"/>
      <c r="AY32" s="229"/>
      <c r="AZ32" s="230"/>
      <c r="BA32" s="228"/>
      <c r="BB32" s="229"/>
      <c r="BC32" s="230"/>
      <c r="BD32" s="228"/>
      <c r="BE32" s="229"/>
      <c r="BF32" s="230"/>
      <c r="BG32" s="228"/>
      <c r="BH32" s="229"/>
      <c r="BI32" s="229"/>
      <c r="BJ32" s="231"/>
    </row>
    <row r="33" spans="1:62" ht="19.5" customHeight="1" x14ac:dyDescent="0.25">
      <c r="A33" s="237" t="s">
        <v>46</v>
      </c>
      <c r="B33" s="238"/>
      <c r="C33" s="238"/>
      <c r="D33" s="238"/>
      <c r="E33" s="238"/>
      <c r="F33" s="238"/>
      <c r="G33" s="238"/>
      <c r="H33" s="238"/>
      <c r="I33" s="239"/>
      <c r="J33" s="232" t="s">
        <v>47</v>
      </c>
      <c r="K33" s="236"/>
      <c r="L33" s="233"/>
      <c r="M33" s="232" t="s">
        <v>47</v>
      </c>
      <c r="N33" s="233"/>
      <c r="O33" s="329">
        <f>SUM(O22:Q32)</f>
        <v>0</v>
      </c>
      <c r="P33" s="329"/>
      <c r="Q33" s="330"/>
      <c r="R33" s="232" t="s">
        <v>47</v>
      </c>
      <c r="S33" s="236"/>
      <c r="T33" s="233"/>
      <c r="U33" s="232" t="s">
        <v>47</v>
      </c>
      <c r="V33" s="233"/>
      <c r="W33" s="234"/>
      <c r="X33" s="234"/>
      <c r="Y33" s="235"/>
      <c r="Z33" s="232" t="s">
        <v>47</v>
      </c>
      <c r="AA33" s="236"/>
      <c r="AB33" s="233"/>
      <c r="AC33" s="232" t="s">
        <v>47</v>
      </c>
      <c r="AD33" s="233"/>
      <c r="AE33" s="234"/>
      <c r="AF33" s="234"/>
      <c r="AG33" s="235"/>
      <c r="AH33" s="232" t="s">
        <v>47</v>
      </c>
      <c r="AI33" s="236"/>
      <c r="AJ33" s="233"/>
      <c r="AK33" s="232" t="s">
        <v>47</v>
      </c>
      <c r="AL33" s="236"/>
      <c r="AM33" s="233"/>
      <c r="AN33" s="249"/>
      <c r="AO33" s="249"/>
      <c r="AP33" s="250"/>
      <c r="AQ33" s="232" t="s">
        <v>47</v>
      </c>
      <c r="AR33" s="236"/>
      <c r="AS33" s="233"/>
      <c r="AT33" s="232" t="s">
        <v>47</v>
      </c>
      <c r="AU33" s="236"/>
      <c r="AV33" s="236"/>
      <c r="AW33" s="233"/>
      <c r="AX33" s="249"/>
      <c r="AY33" s="249"/>
      <c r="AZ33" s="250"/>
      <c r="BA33" s="232" t="s">
        <v>47</v>
      </c>
      <c r="BB33" s="236"/>
      <c r="BC33" s="233"/>
      <c r="BD33" s="232" t="s">
        <v>47</v>
      </c>
      <c r="BE33" s="236"/>
      <c r="BF33" s="233"/>
      <c r="BG33" s="249"/>
      <c r="BH33" s="249"/>
      <c r="BI33" s="249"/>
      <c r="BJ33" s="250"/>
    </row>
    <row r="34" spans="1:62" ht="14.25" customHeight="1" x14ac:dyDescent="0.25">
      <c r="A34" s="251" t="s">
        <v>48</v>
      </c>
      <c r="B34" s="252"/>
      <c r="C34" s="252"/>
      <c r="D34" s="60"/>
      <c r="E34" s="252" t="s">
        <v>49</v>
      </c>
      <c r="F34" s="252"/>
      <c r="G34" s="252"/>
      <c r="H34" s="252"/>
      <c r="I34" s="253"/>
      <c r="J34" s="254">
        <f>O33*D34/100</f>
        <v>0</v>
      </c>
      <c r="K34" s="254"/>
      <c r="L34" s="254"/>
      <c r="M34" s="254"/>
      <c r="N34" s="254"/>
      <c r="O34" s="254"/>
      <c r="P34" s="254"/>
      <c r="Q34" s="25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</row>
    <row r="35" spans="1:62" ht="6" customHeight="1" x14ac:dyDescent="0.25">
      <c r="A35" s="255"/>
      <c r="B35" s="256"/>
      <c r="C35" s="242"/>
      <c r="D35" s="242"/>
      <c r="E35" s="242"/>
      <c r="F35" s="242"/>
      <c r="G35" s="242"/>
      <c r="H35" s="243"/>
      <c r="I35" s="244"/>
      <c r="J35" s="254"/>
      <c r="K35" s="254"/>
      <c r="L35" s="254"/>
      <c r="M35" s="254"/>
      <c r="N35" s="254"/>
      <c r="O35" s="254"/>
      <c r="P35" s="254"/>
      <c r="Q35" s="25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</row>
    <row r="36" spans="1:62" ht="19.5" customHeight="1" x14ac:dyDescent="0.25">
      <c r="A36" s="245" t="s">
        <v>50</v>
      </c>
      <c r="B36" s="246"/>
      <c r="C36" s="246"/>
      <c r="D36" s="246"/>
      <c r="E36" s="246"/>
      <c r="F36" s="246"/>
      <c r="G36" s="246"/>
      <c r="H36" s="246"/>
      <c r="I36" s="247"/>
      <c r="J36" s="248">
        <f>(O33+J34)/10</f>
        <v>0</v>
      </c>
      <c r="K36" s="248"/>
      <c r="L36" s="248"/>
      <c r="M36" s="248"/>
      <c r="N36" s="248"/>
      <c r="O36" s="248"/>
      <c r="P36" s="248"/>
      <c r="Q36" s="248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19.5" customHeight="1" x14ac:dyDescent="0.25">
      <c r="A37" s="257" t="s">
        <v>51</v>
      </c>
      <c r="B37" s="258"/>
      <c r="C37" s="258"/>
      <c r="D37" s="258"/>
      <c r="E37" s="258"/>
      <c r="F37" s="258"/>
      <c r="G37" s="258"/>
      <c r="H37" s="258"/>
      <c r="I37" s="259"/>
      <c r="J37" s="164">
        <v>1000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8" customHeight="1" x14ac:dyDescent="0.25">
      <c r="A38" s="262" t="s">
        <v>52</v>
      </c>
      <c r="B38" s="262"/>
      <c r="C38" s="262"/>
      <c r="D38" s="262"/>
      <c r="E38" s="262"/>
      <c r="F38" s="262"/>
      <c r="G38" s="262"/>
      <c r="H38" s="263" t="s">
        <v>53</v>
      </c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</row>
    <row r="39" spans="1:62" ht="19.5" customHeight="1" x14ac:dyDescent="0.25">
      <c r="A39" s="261" t="s">
        <v>54</v>
      </c>
      <c r="B39" s="261"/>
      <c r="C39" s="261"/>
      <c r="D39" s="261"/>
      <c r="E39" s="261"/>
      <c r="F39" s="261"/>
      <c r="G39" s="261"/>
      <c r="H39" s="265"/>
      <c r="I39" s="26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1:62" ht="22.5" customHeight="1" x14ac:dyDescent="0.25">
      <c r="A40" s="269" t="s">
        <v>55</v>
      </c>
      <c r="B40" s="269"/>
      <c r="C40" s="269"/>
      <c r="D40" s="269"/>
      <c r="E40" s="269"/>
      <c r="F40" s="269"/>
      <c r="G40" s="269"/>
      <c r="H40" s="267"/>
      <c r="I40" s="268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</sheetData>
  <mergeCells count="371">
    <mergeCell ref="Z38:AG38"/>
    <mergeCell ref="AH38:AP38"/>
    <mergeCell ref="A40:G40"/>
    <mergeCell ref="J40:Q40"/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7:AZ37"/>
    <mergeCell ref="BA37:BJ37"/>
    <mergeCell ref="C35:G35"/>
    <mergeCell ref="H35:I35"/>
    <mergeCell ref="A36:I36"/>
    <mergeCell ref="J36:Q36"/>
    <mergeCell ref="R36:Y36"/>
    <mergeCell ref="Z36:AG36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9:AZ39"/>
    <mergeCell ref="BA39:BJ39"/>
    <mergeCell ref="A38:G38"/>
    <mergeCell ref="H38:I40"/>
    <mergeCell ref="J38:Q38"/>
    <mergeCell ref="R38:Y38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E33:AG33"/>
    <mergeCell ref="AH33:AJ33"/>
    <mergeCell ref="AK33:AM33"/>
    <mergeCell ref="AN33:AP33"/>
    <mergeCell ref="AQ33:AS33"/>
    <mergeCell ref="AT33:AW33"/>
    <mergeCell ref="AX33:AZ33"/>
    <mergeCell ref="BA33:BC33"/>
    <mergeCell ref="BD33:BF33"/>
    <mergeCell ref="A33:I33"/>
    <mergeCell ref="J33:L33"/>
    <mergeCell ref="M33:N33"/>
    <mergeCell ref="O33:Q33"/>
    <mergeCell ref="R33:T33"/>
    <mergeCell ref="U33:V33"/>
    <mergeCell ref="W33:Y33"/>
    <mergeCell ref="Z33:AB33"/>
    <mergeCell ref="AC33:AD33"/>
    <mergeCell ref="BA31:BC31"/>
    <mergeCell ref="BD31:BF31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M32"/>
    <mergeCell ref="AN32:AP32"/>
    <mergeCell ref="AQ32:AS32"/>
    <mergeCell ref="AT32:AW32"/>
    <mergeCell ref="AX32:AZ32"/>
    <mergeCell ref="BA32:BC32"/>
    <mergeCell ref="BD32:BF32"/>
    <mergeCell ref="BG32:BJ32"/>
    <mergeCell ref="Z31:AB31"/>
    <mergeCell ref="AC31:AD31"/>
    <mergeCell ref="AE31:AG31"/>
    <mergeCell ref="AH31:AJ31"/>
    <mergeCell ref="AK31:AM31"/>
    <mergeCell ref="AN31:AP31"/>
    <mergeCell ref="AQ31:AS31"/>
    <mergeCell ref="AT31:AW31"/>
    <mergeCell ref="AX31:AZ31"/>
    <mergeCell ref="A31:B31"/>
    <mergeCell ref="C31:G31"/>
    <mergeCell ref="H31:I31"/>
    <mergeCell ref="J31:L31"/>
    <mergeCell ref="M31:N31"/>
    <mergeCell ref="O31:Q31"/>
    <mergeCell ref="R31:T31"/>
    <mergeCell ref="U31:V31"/>
    <mergeCell ref="W31:Y31"/>
    <mergeCell ref="BA29:BC29"/>
    <mergeCell ref="BD29:BF29"/>
    <mergeCell ref="BG29:BJ29"/>
    <mergeCell ref="A30:B30"/>
    <mergeCell ref="C30:G30"/>
    <mergeCell ref="H30:I30"/>
    <mergeCell ref="J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M30"/>
    <mergeCell ref="AN30:AP30"/>
    <mergeCell ref="AQ30:AS30"/>
    <mergeCell ref="AT30:AW30"/>
    <mergeCell ref="AX30:AZ30"/>
    <mergeCell ref="BA30:BC30"/>
    <mergeCell ref="BD30:BF30"/>
    <mergeCell ref="BG30:BJ30"/>
    <mergeCell ref="Z29:AB29"/>
    <mergeCell ref="AC29:AD29"/>
    <mergeCell ref="AE29:AG29"/>
    <mergeCell ref="AH29:AJ29"/>
    <mergeCell ref="AK29:AM29"/>
    <mergeCell ref="AN29:AP29"/>
    <mergeCell ref="AQ29:AS29"/>
    <mergeCell ref="AT29:AW29"/>
    <mergeCell ref="AX29:AZ29"/>
    <mergeCell ref="A29:B29"/>
    <mergeCell ref="C29:G29"/>
    <mergeCell ref="H29:I29"/>
    <mergeCell ref="J29:L29"/>
    <mergeCell ref="M29:N29"/>
    <mergeCell ref="O29:Q29"/>
    <mergeCell ref="R29:T29"/>
    <mergeCell ref="U29:V29"/>
    <mergeCell ref="W29:Y29"/>
    <mergeCell ref="BA27:BC27"/>
    <mergeCell ref="BD27:BF27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M28"/>
    <mergeCell ref="AN28:AP28"/>
    <mergeCell ref="AQ28:AS28"/>
    <mergeCell ref="AT28:AW28"/>
    <mergeCell ref="AX28:AZ28"/>
    <mergeCell ref="BA28:BC28"/>
    <mergeCell ref="BD28:BF28"/>
    <mergeCell ref="BG28:BJ28"/>
    <mergeCell ref="Z27:AB27"/>
    <mergeCell ref="AC27:AD27"/>
    <mergeCell ref="AE27:AG27"/>
    <mergeCell ref="AH27:AJ27"/>
    <mergeCell ref="AK27:AM27"/>
    <mergeCell ref="AN27:AP27"/>
    <mergeCell ref="AQ27:AS27"/>
    <mergeCell ref="AT27:AW27"/>
    <mergeCell ref="AX27:AZ27"/>
    <mergeCell ref="A27:B27"/>
    <mergeCell ref="C27:G27"/>
    <mergeCell ref="H27:I27"/>
    <mergeCell ref="J27:L27"/>
    <mergeCell ref="M27:N27"/>
    <mergeCell ref="O27:Q27"/>
    <mergeCell ref="R27:T27"/>
    <mergeCell ref="U27:V27"/>
    <mergeCell ref="W27:Y27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U26:V26"/>
    <mergeCell ref="W26:Y26"/>
    <mergeCell ref="Z26:AB26"/>
    <mergeCell ref="AC26:AD26"/>
    <mergeCell ref="AE26:AG26"/>
    <mergeCell ref="AH26:AJ26"/>
    <mergeCell ref="AK26:AM26"/>
    <mergeCell ref="AN26:AP26"/>
    <mergeCell ref="AQ26:AS26"/>
    <mergeCell ref="AT26:AW26"/>
    <mergeCell ref="AX26:AZ26"/>
    <mergeCell ref="BA26:BC26"/>
    <mergeCell ref="BD26:BF26"/>
    <mergeCell ref="BG26:BJ26"/>
    <mergeCell ref="Z25:AB25"/>
    <mergeCell ref="AC25:AD25"/>
    <mergeCell ref="AE25:AG25"/>
    <mergeCell ref="AH25:AJ25"/>
    <mergeCell ref="AK25:AM25"/>
    <mergeCell ref="AN25:AP25"/>
    <mergeCell ref="AQ25:AS25"/>
    <mergeCell ref="AT25:AW25"/>
    <mergeCell ref="AX25:AZ25"/>
    <mergeCell ref="A25:B25"/>
    <mergeCell ref="C25:G25"/>
    <mergeCell ref="H25:I25"/>
    <mergeCell ref="J25:L25"/>
    <mergeCell ref="M25:N25"/>
    <mergeCell ref="O25:Q25"/>
    <mergeCell ref="R25:T25"/>
    <mergeCell ref="U25:V25"/>
    <mergeCell ref="W25:Y25"/>
    <mergeCell ref="BA23:BC23"/>
    <mergeCell ref="BD23:BF23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M24"/>
    <mergeCell ref="AN24:AP24"/>
    <mergeCell ref="AQ24:AS24"/>
    <mergeCell ref="AT24:AW24"/>
    <mergeCell ref="AX24:AZ24"/>
    <mergeCell ref="BA24:BC24"/>
    <mergeCell ref="BD24:BF24"/>
    <mergeCell ref="BG24:BJ24"/>
    <mergeCell ref="Z23:AB23"/>
    <mergeCell ref="AC23:AD23"/>
    <mergeCell ref="AE23:AG23"/>
    <mergeCell ref="AH23:AJ23"/>
    <mergeCell ref="AK23:AM23"/>
    <mergeCell ref="AN23:AP23"/>
    <mergeCell ref="AQ23:AS23"/>
    <mergeCell ref="AT23:AW23"/>
    <mergeCell ref="AX23:AZ23"/>
    <mergeCell ref="A23:B23"/>
    <mergeCell ref="C23:G23"/>
    <mergeCell ref="H23:I23"/>
    <mergeCell ref="J23:L23"/>
    <mergeCell ref="M23:N23"/>
    <mergeCell ref="O23:Q23"/>
    <mergeCell ref="R23:T23"/>
    <mergeCell ref="U23:V23"/>
    <mergeCell ref="W23:Y23"/>
    <mergeCell ref="BG21:BJ21"/>
    <mergeCell ref="A22:B22"/>
    <mergeCell ref="C22:G22"/>
    <mergeCell ref="H22:I22"/>
    <mergeCell ref="J22:L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M22"/>
    <mergeCell ref="AN22:AP22"/>
    <mergeCell ref="AQ22:AS22"/>
    <mergeCell ref="AT22:AW22"/>
    <mergeCell ref="AX22:AZ22"/>
    <mergeCell ref="BA22:BC22"/>
    <mergeCell ref="BD22:BF22"/>
    <mergeCell ref="BG22:BJ22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R21:T21"/>
    <mergeCell ref="U21:V21"/>
    <mergeCell ref="W21:Y21"/>
    <mergeCell ref="Z21:AB21"/>
    <mergeCell ref="AC21:AD21"/>
    <mergeCell ref="AE21:AG21"/>
    <mergeCell ref="AH21:AJ21"/>
    <mergeCell ref="AK21:AM21"/>
    <mergeCell ref="AN21:AP21"/>
    <mergeCell ref="AQ21:AS21"/>
    <mergeCell ref="AT21:AW21"/>
    <mergeCell ref="AX21:AZ21"/>
    <mergeCell ref="BA21:BC21"/>
    <mergeCell ref="BD21:BF21"/>
    <mergeCell ref="AC19:AD20"/>
    <mergeCell ref="AE19:AG20"/>
    <mergeCell ref="AH19:AJ20"/>
    <mergeCell ref="AK19:AM20"/>
    <mergeCell ref="AN19:AP20"/>
    <mergeCell ref="AQ19:AS20"/>
    <mergeCell ref="AT19:AW20"/>
    <mergeCell ref="AX19:AZ20"/>
    <mergeCell ref="BA19:BC20"/>
    <mergeCell ref="A19:B20"/>
    <mergeCell ref="C19:I19"/>
    <mergeCell ref="J19:L20"/>
    <mergeCell ref="M19:N20"/>
    <mergeCell ref="O19:Q20"/>
    <mergeCell ref="R19:T20"/>
    <mergeCell ref="U19:V20"/>
    <mergeCell ref="W19:Y20"/>
    <mergeCell ref="Z19:AB20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10:BB10"/>
    <mergeCell ref="BC10:BJ10"/>
    <mergeCell ref="A11:AF11"/>
    <mergeCell ref="BC11:BJ11"/>
    <mergeCell ref="BC12:BJ12"/>
    <mergeCell ref="AD13:AK13"/>
    <mergeCell ref="AL13:AS13"/>
    <mergeCell ref="AD14:AK14"/>
    <mergeCell ref="AL14:AS14"/>
    <mergeCell ref="BC4:BJ4"/>
    <mergeCell ref="BC5:BJ5"/>
    <mergeCell ref="A6:AU6"/>
    <mergeCell ref="BC6:BJ6"/>
    <mergeCell ref="A7:AF7"/>
    <mergeCell ref="BC7:BJ8"/>
    <mergeCell ref="A8:BB8"/>
    <mergeCell ref="A9:AF9"/>
    <mergeCell ref="BC9:BJ9"/>
  </mergeCells>
  <hyperlinks>
    <hyperlink ref="AB14" r:id="rId1"/>
  </hyperlinks>
  <pageMargins left="0.59055118110236227" right="0.39370078740157483" top="0.59055118110236227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5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30" zoomScaleSheetLayoutView="100" workbookViewId="0">
      <selection activeCell="AN3" sqref="AN3"/>
    </sheetView>
  </sheetViews>
  <sheetFormatPr defaultRowHeight="15" x14ac:dyDescent="0.25"/>
  <cols>
    <col min="1" max="1" width="1.28515625" customWidth="1"/>
    <col min="2" max="2" width="2.42578125" customWidth="1"/>
    <col min="3" max="3" width="3.140625" customWidth="1"/>
    <col min="4" max="4" width="5" customWidth="1"/>
    <col min="5" max="5" width="4.5703125" customWidth="1"/>
    <col min="6" max="6" width="5.5703125" customWidth="1"/>
    <col min="7" max="7" width="5.42578125" customWidth="1"/>
    <col min="8" max="8" width="3.140625" customWidth="1"/>
    <col min="9" max="9" width="1.85546875" customWidth="1"/>
    <col min="10" max="10" width="1.7109375" customWidth="1"/>
    <col min="11" max="11" width="1.28515625" customWidth="1"/>
    <col min="12" max="12" width="2.28515625" customWidth="1"/>
    <col min="13" max="13" width="1.140625" customWidth="1"/>
    <col min="14" max="14" width="4.7109375" customWidth="1"/>
    <col min="15" max="15" width="0.7109375" customWidth="1"/>
    <col min="16" max="16" width="3.5703125" customWidth="1"/>
    <col min="17" max="17" width="2.5703125" customWidth="1"/>
    <col min="18" max="18" width="1.7109375" customWidth="1"/>
    <col min="19" max="19" width="1.28515625" customWidth="1"/>
    <col min="20" max="20" width="2.28515625" customWidth="1"/>
    <col min="21" max="21" width="1.28515625" customWidth="1"/>
    <col min="22" max="22" width="4.7109375" customWidth="1"/>
    <col min="23" max="23" width="0.85546875" customWidth="1"/>
    <col min="24" max="24" width="3.42578125" customWidth="1"/>
    <col min="25" max="26" width="1.7109375" customWidth="1"/>
    <col min="27" max="27" width="1.28515625" customWidth="1"/>
    <col min="28" max="28" width="2.28515625" customWidth="1"/>
    <col min="29" max="29" width="1.42578125" customWidth="1"/>
    <col min="30" max="30" width="4.5703125" customWidth="1"/>
    <col min="31" max="31" width="0.7109375" customWidth="1"/>
    <col min="32" max="32" width="3.5703125" customWidth="1"/>
    <col min="33" max="33" width="1.85546875" customWidth="1"/>
    <col min="34" max="34" width="1.7109375" customWidth="1"/>
    <col min="35" max="35" width="1.28515625" customWidth="1"/>
    <col min="36" max="36" width="2.28515625" customWidth="1"/>
    <col min="37" max="37" width="1.140625" customWidth="1"/>
    <col min="38" max="38" width="2.42578125" customWidth="1"/>
    <col min="39" max="39" width="2.7109375" customWidth="1"/>
    <col min="40" max="40" width="0.7109375" customWidth="1"/>
    <col min="41" max="41" width="3.42578125" customWidth="1"/>
    <col min="42" max="42" width="1.85546875" customWidth="1"/>
    <col min="43" max="43" width="1.7109375" customWidth="1"/>
    <col min="44" max="44" width="1.28515625" customWidth="1"/>
    <col min="45" max="45" width="2.28515625" customWidth="1"/>
    <col min="46" max="46" width="1.140625" customWidth="1"/>
    <col min="47" max="47" width="1.42578125" customWidth="1"/>
    <col min="48" max="48" width="1.28515625" customWidth="1"/>
    <col min="49" max="49" width="2.140625" customWidth="1"/>
    <col min="50" max="50" width="0.85546875" customWidth="1"/>
    <col min="51" max="51" width="3.140625" customWidth="1"/>
    <col min="52" max="52" width="2" customWidth="1"/>
    <col min="53" max="53" width="1.7109375" customWidth="1"/>
    <col min="54" max="54" width="1.28515625" customWidth="1"/>
    <col min="55" max="55" width="2.28515625" customWidth="1"/>
    <col min="56" max="56" width="1.140625" customWidth="1"/>
    <col min="57" max="58" width="2.42578125" customWidth="1"/>
    <col min="59" max="59" width="0.85546875" customWidth="1"/>
    <col min="60" max="61" width="1.7109375" customWidth="1"/>
    <col min="62" max="62" width="2" customWidth="1"/>
  </cols>
  <sheetData>
    <row r="1" spans="1:62" s="1" customFormat="1" ht="12" x14ac:dyDescent="0.2">
      <c r="AS1" s="2" t="s">
        <v>0</v>
      </c>
    </row>
    <row r="2" spans="1:62" s="1" customFormat="1" ht="12" x14ac:dyDescent="0.2">
      <c r="AS2" s="2" t="s">
        <v>1</v>
      </c>
    </row>
    <row r="3" spans="1:62" s="1" customFormat="1" ht="12" x14ac:dyDescent="0.2">
      <c r="AS3" s="2" t="s">
        <v>2</v>
      </c>
    </row>
    <row r="4" spans="1:62" ht="14.1" customHeight="1" thickBot="1" x14ac:dyDescent="0.3">
      <c r="BC4" s="640" t="s">
        <v>3</v>
      </c>
      <c r="BD4" s="640"/>
      <c r="BE4" s="640"/>
      <c r="BF4" s="640"/>
      <c r="BG4" s="640"/>
      <c r="BH4" s="640"/>
      <c r="BI4" s="640"/>
      <c r="BJ4" s="640"/>
    </row>
    <row r="5" spans="1:62" s="3" customFormat="1" ht="15.95" customHeight="1" x14ac:dyDescent="0.2">
      <c r="AS5" s="4"/>
      <c r="AT5" s="4"/>
      <c r="AU5" s="4"/>
      <c r="AV5" s="4"/>
      <c r="AW5" s="4"/>
      <c r="AX5" s="4"/>
      <c r="AY5" s="4"/>
      <c r="AZ5" s="4"/>
      <c r="BA5" s="4" t="s">
        <v>4</v>
      </c>
      <c r="BB5" s="5"/>
      <c r="BC5" s="641"/>
      <c r="BD5" s="642"/>
      <c r="BE5" s="642"/>
      <c r="BF5" s="642"/>
      <c r="BG5" s="642"/>
      <c r="BH5" s="642"/>
      <c r="BI5" s="642"/>
      <c r="BJ5" s="643"/>
    </row>
    <row r="6" spans="1:62" s="3" customFormat="1" ht="15.95" customHeight="1" x14ac:dyDescent="0.2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BA6" s="4" t="s">
        <v>5</v>
      </c>
      <c r="BC6" s="645"/>
      <c r="BD6" s="646"/>
      <c r="BE6" s="646"/>
      <c r="BF6" s="646"/>
      <c r="BG6" s="646"/>
      <c r="BH6" s="646"/>
      <c r="BI6" s="646"/>
      <c r="BJ6" s="647"/>
    </row>
    <row r="7" spans="1:62" s="3" customFormat="1" ht="8.25" customHeight="1" x14ac:dyDescent="0.2">
      <c r="A7" s="648" t="s">
        <v>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BA7" s="4"/>
      <c r="BC7" s="649"/>
      <c r="BD7" s="650"/>
      <c r="BE7" s="650"/>
      <c r="BF7" s="650"/>
      <c r="BG7" s="650"/>
      <c r="BH7" s="650"/>
      <c r="BI7" s="650"/>
      <c r="BJ7" s="651"/>
    </row>
    <row r="8" spans="1:62" s="7" customFormat="1" ht="11.1" customHeight="1" x14ac:dyDescent="0.2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9"/>
      <c r="BC8" s="652"/>
      <c r="BD8" s="653"/>
      <c r="BE8" s="653"/>
      <c r="BF8" s="653"/>
      <c r="BG8" s="653"/>
      <c r="BH8" s="653"/>
      <c r="BI8" s="653"/>
      <c r="BJ8" s="654"/>
    </row>
    <row r="9" spans="1:62" s="7" customFormat="1" ht="15.95" customHeight="1" x14ac:dyDescent="0.2">
      <c r="A9" s="634" t="s">
        <v>7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"/>
      <c r="AH9" s="8"/>
      <c r="AI9" s="8"/>
      <c r="AJ9" s="9"/>
      <c r="AK9" s="9"/>
      <c r="AL9" s="9"/>
      <c r="AM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5"/>
      <c r="BA9" s="10" t="s">
        <v>8</v>
      </c>
      <c r="BB9" s="10"/>
      <c r="BC9" s="635"/>
      <c r="BD9" s="636"/>
      <c r="BE9" s="636"/>
      <c r="BF9" s="636"/>
      <c r="BG9" s="636"/>
      <c r="BH9" s="636"/>
      <c r="BI9" s="636"/>
      <c r="BJ9" s="637"/>
    </row>
    <row r="10" spans="1:62" s="3" customFormat="1" ht="15.95" customHeight="1" x14ac:dyDescent="0.2">
      <c r="A10" s="638" t="s">
        <v>95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9"/>
      <c r="BC10" s="635"/>
      <c r="BD10" s="636"/>
      <c r="BE10" s="636"/>
      <c r="BF10" s="636"/>
      <c r="BG10" s="636"/>
      <c r="BH10" s="636"/>
      <c r="BI10" s="636"/>
      <c r="BJ10" s="637"/>
    </row>
    <row r="11" spans="1:62" s="3" customFormat="1" ht="15.95" customHeight="1" x14ac:dyDescent="0.2">
      <c r="A11" s="634" t="s">
        <v>10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5"/>
      <c r="AZ11" s="4"/>
      <c r="BA11" s="10" t="s">
        <v>11</v>
      </c>
      <c r="BB11" s="12"/>
      <c r="BC11" s="635"/>
      <c r="BD11" s="636"/>
      <c r="BE11" s="636"/>
      <c r="BF11" s="636"/>
      <c r="BG11" s="636"/>
      <c r="BH11" s="636"/>
      <c r="BI11" s="636"/>
      <c r="BJ11" s="637"/>
    </row>
    <row r="12" spans="1:62" ht="15.95" customHeight="1" thickBot="1" x14ac:dyDescent="0.3"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6"/>
      <c r="BA12" s="4" t="s">
        <v>12</v>
      </c>
      <c r="BB12" s="11"/>
      <c r="BC12" s="610"/>
      <c r="BD12" s="611"/>
      <c r="BE12" s="611"/>
      <c r="BF12" s="611"/>
      <c r="BG12" s="611"/>
      <c r="BH12" s="611"/>
      <c r="BI12" s="611"/>
      <c r="BJ12" s="612"/>
    </row>
    <row r="13" spans="1:62" s="1" customFormat="1" ht="14.25" customHeight="1" thickBot="1" x14ac:dyDescent="0.25">
      <c r="AD13" s="613" t="s">
        <v>13</v>
      </c>
      <c r="AE13" s="613"/>
      <c r="AF13" s="613"/>
      <c r="AG13" s="613"/>
      <c r="AH13" s="613"/>
      <c r="AI13" s="613"/>
      <c r="AJ13" s="613"/>
      <c r="AK13" s="613"/>
      <c r="AL13" s="613" t="s">
        <v>14</v>
      </c>
      <c r="AM13" s="613"/>
      <c r="AN13" s="613"/>
      <c r="AO13" s="613"/>
      <c r="AP13" s="613"/>
      <c r="AQ13" s="613"/>
      <c r="AR13" s="613"/>
      <c r="AS13" s="6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14"/>
      <c r="BH13" s="14"/>
      <c r="BI13" s="14"/>
      <c r="BJ13" s="14"/>
    </row>
    <row r="14" spans="1:62" s="1" customFormat="1" ht="15.75" customHeight="1" thickBot="1" x14ac:dyDescent="0.25">
      <c r="AB14" s="15" t="s">
        <v>15</v>
      </c>
      <c r="AC14" s="16"/>
      <c r="AD14" s="614"/>
      <c r="AE14" s="615"/>
      <c r="AF14" s="615"/>
      <c r="AG14" s="615"/>
      <c r="AH14" s="615"/>
      <c r="AI14" s="615"/>
      <c r="AJ14" s="615"/>
      <c r="AK14" s="615"/>
      <c r="AL14" s="616">
        <v>43101</v>
      </c>
      <c r="AM14" s="617"/>
      <c r="AN14" s="617"/>
      <c r="AO14" s="617"/>
      <c r="AP14" s="617"/>
      <c r="AQ14" s="617"/>
      <c r="AR14" s="617"/>
      <c r="AS14" s="618"/>
      <c r="AT14" s="16"/>
      <c r="AU14" s="16"/>
      <c r="AV14" s="16"/>
      <c r="AW14" s="14"/>
      <c r="AX14" s="14"/>
      <c r="AY14" s="14"/>
      <c r="AZ14" s="14"/>
      <c r="BA14" s="14"/>
      <c r="BB14" s="14"/>
      <c r="BC14" s="14"/>
      <c r="BD14" s="14"/>
      <c r="BE14" s="14"/>
      <c r="BF14" s="4"/>
      <c r="BG14" s="14"/>
      <c r="BH14" s="14"/>
      <c r="BI14" s="14"/>
      <c r="BJ14" s="14"/>
    </row>
    <row r="15" spans="1:62" s="3" customFormat="1" ht="5.0999999999999996" customHeight="1" x14ac:dyDescent="0.2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6"/>
      <c r="AO15" s="6"/>
      <c r="AP15" s="6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  <c r="BD15" s="5"/>
      <c r="BE15" s="6"/>
      <c r="BF15" s="6"/>
      <c r="BG15" s="14"/>
      <c r="BH15" s="14"/>
      <c r="BI15" s="6"/>
      <c r="BJ15" s="6"/>
    </row>
    <row r="16" spans="1:62" s="3" customFormat="1" ht="15" customHeight="1" x14ac:dyDescent="0.2">
      <c r="A16" s="619" t="s">
        <v>16</v>
      </c>
      <c r="B16" s="620"/>
      <c r="C16" s="620"/>
      <c r="D16" s="620"/>
      <c r="E16" s="620"/>
      <c r="F16" s="620"/>
      <c r="G16" s="620"/>
      <c r="H16" s="620"/>
      <c r="I16" s="621"/>
      <c r="J16" s="628" t="s">
        <v>17</v>
      </c>
      <c r="K16" s="629"/>
      <c r="L16" s="629"/>
      <c r="M16" s="629"/>
      <c r="N16" s="629"/>
      <c r="O16" s="629"/>
      <c r="P16" s="629"/>
      <c r="Q16" s="630"/>
      <c r="R16" s="628" t="s">
        <v>18</v>
      </c>
      <c r="S16" s="629"/>
      <c r="T16" s="629"/>
      <c r="U16" s="629"/>
      <c r="V16" s="629"/>
      <c r="W16" s="629"/>
      <c r="X16" s="629"/>
      <c r="Y16" s="630"/>
      <c r="Z16" s="628" t="s">
        <v>19</v>
      </c>
      <c r="AA16" s="629"/>
      <c r="AB16" s="629"/>
      <c r="AC16" s="629"/>
      <c r="AD16" s="629"/>
      <c r="AE16" s="629"/>
      <c r="AF16" s="629"/>
      <c r="AG16" s="630"/>
      <c r="AH16" s="628" t="s">
        <v>20</v>
      </c>
      <c r="AI16" s="629"/>
      <c r="AJ16" s="629"/>
      <c r="AK16" s="629"/>
      <c r="AL16" s="629"/>
      <c r="AM16" s="629"/>
      <c r="AN16" s="629"/>
      <c r="AO16" s="629"/>
      <c r="AP16" s="630"/>
      <c r="AQ16" s="628" t="s">
        <v>21</v>
      </c>
      <c r="AR16" s="629"/>
      <c r="AS16" s="629"/>
      <c r="AT16" s="629"/>
      <c r="AU16" s="629"/>
      <c r="AV16" s="629"/>
      <c r="AW16" s="629"/>
      <c r="AX16" s="629"/>
      <c r="AY16" s="629"/>
      <c r="AZ16" s="630"/>
      <c r="BA16" s="628" t="s">
        <v>22</v>
      </c>
      <c r="BB16" s="629"/>
      <c r="BC16" s="629"/>
      <c r="BD16" s="629"/>
      <c r="BE16" s="629"/>
      <c r="BF16" s="629"/>
      <c r="BG16" s="629"/>
      <c r="BH16" s="629"/>
      <c r="BI16" s="629"/>
      <c r="BJ16" s="630"/>
    </row>
    <row r="17" spans="1:62" s="3" customFormat="1" ht="10.5" customHeight="1" x14ac:dyDescent="0.2">
      <c r="A17" s="622"/>
      <c r="B17" s="623"/>
      <c r="C17" s="623"/>
      <c r="D17" s="623"/>
      <c r="E17" s="623"/>
      <c r="F17" s="623"/>
      <c r="G17" s="623"/>
      <c r="H17" s="623"/>
      <c r="I17" s="624"/>
      <c r="J17" s="20" t="s">
        <v>23</v>
      </c>
      <c r="K17" s="631">
        <v>43101</v>
      </c>
      <c r="L17" s="631"/>
      <c r="M17" s="631"/>
      <c r="N17" s="631"/>
      <c r="O17" s="631"/>
      <c r="P17" s="631"/>
      <c r="Q17" s="21" t="s">
        <v>24</v>
      </c>
      <c r="R17" s="20" t="s">
        <v>23</v>
      </c>
      <c r="S17" s="632"/>
      <c r="T17" s="632"/>
      <c r="U17" s="632"/>
      <c r="V17" s="632"/>
      <c r="W17" s="632"/>
      <c r="X17" s="632"/>
      <c r="Y17" s="21" t="s">
        <v>24</v>
      </c>
      <c r="Z17" s="20" t="s">
        <v>23</v>
      </c>
      <c r="AA17" s="632"/>
      <c r="AB17" s="632"/>
      <c r="AC17" s="632"/>
      <c r="AD17" s="632"/>
      <c r="AE17" s="632"/>
      <c r="AF17" s="632"/>
      <c r="AG17" s="21" t="s">
        <v>24</v>
      </c>
      <c r="AH17" s="20" t="s">
        <v>23</v>
      </c>
      <c r="AI17" s="633"/>
      <c r="AJ17" s="633"/>
      <c r="AK17" s="633"/>
      <c r="AL17" s="633"/>
      <c r="AM17" s="633"/>
      <c r="AN17" s="633"/>
      <c r="AO17" s="633"/>
      <c r="AP17" s="21" t="s">
        <v>24</v>
      </c>
      <c r="AQ17" s="20" t="s">
        <v>23</v>
      </c>
      <c r="AR17" s="633"/>
      <c r="AS17" s="633"/>
      <c r="AT17" s="633"/>
      <c r="AU17" s="633"/>
      <c r="AV17" s="633"/>
      <c r="AW17" s="633"/>
      <c r="AX17" s="633"/>
      <c r="AY17" s="633"/>
      <c r="AZ17" s="21" t="s">
        <v>24</v>
      </c>
      <c r="BA17" s="20" t="s">
        <v>23</v>
      </c>
      <c r="BB17" s="633"/>
      <c r="BC17" s="633"/>
      <c r="BD17" s="633"/>
      <c r="BE17" s="633"/>
      <c r="BF17" s="633"/>
      <c r="BG17" s="633"/>
      <c r="BH17" s="633"/>
      <c r="BI17" s="633"/>
      <c r="BJ17" s="22" t="s">
        <v>24</v>
      </c>
    </row>
    <row r="18" spans="1:62" s="3" customFormat="1" ht="3" customHeight="1" x14ac:dyDescent="0.2">
      <c r="A18" s="625"/>
      <c r="B18" s="626"/>
      <c r="C18" s="626"/>
      <c r="D18" s="626"/>
      <c r="E18" s="626"/>
      <c r="F18" s="626"/>
      <c r="G18" s="626"/>
      <c r="H18" s="626"/>
      <c r="I18" s="627"/>
      <c r="J18" s="23"/>
      <c r="K18" s="24"/>
      <c r="L18" s="24"/>
      <c r="M18" s="24"/>
      <c r="N18" s="24"/>
      <c r="O18" s="24"/>
      <c r="P18" s="24"/>
      <c r="Q18" s="25"/>
      <c r="R18" s="23"/>
      <c r="S18" s="24"/>
      <c r="T18" s="24"/>
      <c r="U18" s="24"/>
      <c r="V18" s="24"/>
      <c r="W18" s="24"/>
      <c r="X18" s="24"/>
      <c r="Y18" s="25"/>
      <c r="Z18" s="23"/>
      <c r="AA18" s="24"/>
      <c r="AB18" s="24"/>
      <c r="AC18" s="24"/>
      <c r="AD18" s="24"/>
      <c r="AE18" s="24"/>
      <c r="AF18" s="24"/>
      <c r="AG18" s="25"/>
      <c r="AH18" s="23"/>
      <c r="AI18" s="24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6"/>
      <c r="AU18" s="26"/>
      <c r="AV18" s="26"/>
      <c r="AW18" s="26"/>
      <c r="AX18" s="26"/>
      <c r="AY18" s="26"/>
      <c r="AZ18" s="27"/>
      <c r="BA18" s="23"/>
      <c r="BB18" s="24"/>
      <c r="BC18" s="24"/>
      <c r="BD18" s="24"/>
      <c r="BE18" s="24"/>
      <c r="BF18" s="24"/>
      <c r="BG18" s="24"/>
      <c r="BH18" s="24"/>
      <c r="BI18" s="24"/>
      <c r="BJ18" s="25"/>
    </row>
    <row r="19" spans="1:62" ht="10.5" customHeight="1" x14ac:dyDescent="0.25">
      <c r="A19" s="608" t="s">
        <v>25</v>
      </c>
      <c r="B19" s="608"/>
      <c r="C19" s="533" t="s">
        <v>26</v>
      </c>
      <c r="D19" s="533"/>
      <c r="E19" s="533"/>
      <c r="F19" s="533"/>
      <c r="G19" s="533"/>
      <c r="H19" s="533"/>
      <c r="I19" s="533"/>
      <c r="J19" s="607" t="s">
        <v>27</v>
      </c>
      <c r="K19" s="607"/>
      <c r="L19" s="607"/>
      <c r="M19" s="607" t="s">
        <v>28</v>
      </c>
      <c r="N19" s="607"/>
      <c r="O19" s="607" t="s">
        <v>29</v>
      </c>
      <c r="P19" s="607"/>
      <c r="Q19" s="607"/>
      <c r="R19" s="607" t="s">
        <v>30</v>
      </c>
      <c r="S19" s="607"/>
      <c r="T19" s="607"/>
      <c r="U19" s="607" t="s">
        <v>28</v>
      </c>
      <c r="V19" s="607"/>
      <c r="W19" s="607" t="s">
        <v>29</v>
      </c>
      <c r="X19" s="607"/>
      <c r="Y19" s="607"/>
      <c r="Z19" s="607" t="s">
        <v>30</v>
      </c>
      <c r="AA19" s="607"/>
      <c r="AB19" s="607"/>
      <c r="AC19" s="607" t="s">
        <v>28</v>
      </c>
      <c r="AD19" s="607"/>
      <c r="AE19" s="607" t="s">
        <v>29</v>
      </c>
      <c r="AF19" s="607"/>
      <c r="AG19" s="607"/>
      <c r="AH19" s="607" t="s">
        <v>30</v>
      </c>
      <c r="AI19" s="607"/>
      <c r="AJ19" s="607"/>
      <c r="AK19" s="607" t="s">
        <v>28</v>
      </c>
      <c r="AL19" s="607"/>
      <c r="AM19" s="607"/>
      <c r="AN19" s="607" t="s">
        <v>29</v>
      </c>
      <c r="AO19" s="607"/>
      <c r="AP19" s="607"/>
      <c r="AQ19" s="607" t="s">
        <v>30</v>
      </c>
      <c r="AR19" s="607"/>
      <c r="AS19" s="609"/>
      <c r="AT19" s="607" t="s">
        <v>28</v>
      </c>
      <c r="AU19" s="607"/>
      <c r="AV19" s="607"/>
      <c r="AW19" s="607"/>
      <c r="AX19" s="607" t="s">
        <v>29</v>
      </c>
      <c r="AY19" s="607"/>
      <c r="AZ19" s="607"/>
      <c r="BA19" s="607" t="s">
        <v>30</v>
      </c>
      <c r="BB19" s="607"/>
      <c r="BC19" s="607"/>
      <c r="BD19" s="607" t="s">
        <v>28</v>
      </c>
      <c r="BE19" s="607"/>
      <c r="BF19" s="607"/>
      <c r="BG19" s="607" t="s">
        <v>29</v>
      </c>
      <c r="BH19" s="607"/>
      <c r="BI19" s="607"/>
      <c r="BJ19" s="607"/>
    </row>
    <row r="20" spans="1:62" ht="30.75" customHeight="1" x14ac:dyDescent="0.25">
      <c r="A20" s="608"/>
      <c r="B20" s="608"/>
      <c r="C20" s="532" t="s">
        <v>31</v>
      </c>
      <c r="D20" s="532"/>
      <c r="E20" s="532"/>
      <c r="F20" s="532"/>
      <c r="G20" s="532"/>
      <c r="H20" s="532" t="s">
        <v>32</v>
      </c>
      <c r="I20" s="532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</row>
    <row r="21" spans="1:62" ht="13.5" customHeight="1" thickBot="1" x14ac:dyDescent="0.3">
      <c r="A21" s="690">
        <v>1</v>
      </c>
      <c r="B21" s="690"/>
      <c r="C21" s="691">
        <v>2</v>
      </c>
      <c r="D21" s="692"/>
      <c r="E21" s="692"/>
      <c r="F21" s="692"/>
      <c r="G21" s="693"/>
      <c r="H21" s="605">
        <v>3</v>
      </c>
      <c r="I21" s="606"/>
      <c r="J21" s="593">
        <v>4</v>
      </c>
      <c r="K21" s="593"/>
      <c r="L21" s="593"/>
      <c r="M21" s="593">
        <v>5</v>
      </c>
      <c r="N21" s="593"/>
      <c r="O21" s="593">
        <v>6</v>
      </c>
      <c r="P21" s="593"/>
      <c r="Q21" s="593"/>
      <c r="R21" s="593">
        <v>7</v>
      </c>
      <c r="S21" s="593"/>
      <c r="T21" s="593"/>
      <c r="U21" s="593">
        <v>8</v>
      </c>
      <c r="V21" s="593"/>
      <c r="W21" s="593">
        <v>9</v>
      </c>
      <c r="X21" s="593"/>
      <c r="Y21" s="593"/>
      <c r="Z21" s="593">
        <v>10</v>
      </c>
      <c r="AA21" s="593"/>
      <c r="AB21" s="593"/>
      <c r="AC21" s="593">
        <v>11</v>
      </c>
      <c r="AD21" s="593"/>
      <c r="AE21" s="593">
        <v>12</v>
      </c>
      <c r="AF21" s="593"/>
      <c r="AG21" s="593"/>
      <c r="AH21" s="593">
        <v>13</v>
      </c>
      <c r="AI21" s="593"/>
      <c r="AJ21" s="593"/>
      <c r="AK21" s="593">
        <v>14</v>
      </c>
      <c r="AL21" s="593"/>
      <c r="AM21" s="593"/>
      <c r="AN21" s="593">
        <v>15</v>
      </c>
      <c r="AO21" s="593"/>
      <c r="AP21" s="593"/>
      <c r="AQ21" s="593">
        <v>16</v>
      </c>
      <c r="AR21" s="593"/>
      <c r="AS21" s="593"/>
      <c r="AT21" s="593">
        <v>17</v>
      </c>
      <c r="AU21" s="593"/>
      <c r="AV21" s="593"/>
      <c r="AW21" s="593"/>
      <c r="AX21" s="593">
        <v>18</v>
      </c>
      <c r="AY21" s="593"/>
      <c r="AZ21" s="593"/>
      <c r="BA21" s="593">
        <v>19</v>
      </c>
      <c r="BB21" s="593"/>
      <c r="BC21" s="593"/>
      <c r="BD21" s="593">
        <v>20</v>
      </c>
      <c r="BE21" s="593"/>
      <c r="BF21" s="593"/>
      <c r="BG21" s="593">
        <v>21</v>
      </c>
      <c r="BH21" s="593"/>
      <c r="BI21" s="593"/>
      <c r="BJ21" s="593"/>
    </row>
    <row r="22" spans="1:62" s="28" customFormat="1" ht="12" customHeight="1" x14ac:dyDescent="0.2">
      <c r="A22" s="512" t="s">
        <v>33</v>
      </c>
      <c r="B22" s="512"/>
      <c r="C22" s="685" t="s">
        <v>91</v>
      </c>
      <c r="D22" s="685"/>
      <c r="E22" s="685"/>
      <c r="F22" s="685"/>
      <c r="G22" s="685"/>
      <c r="H22" s="594" t="s">
        <v>35</v>
      </c>
      <c r="I22" s="595"/>
      <c r="J22" s="596">
        <f>3.5</f>
        <v>3.5</v>
      </c>
      <c r="K22" s="597"/>
      <c r="L22" s="598"/>
      <c r="M22" s="688"/>
      <c r="N22" s="689"/>
      <c r="O22" s="738">
        <f>J22*M22</f>
        <v>0</v>
      </c>
      <c r="P22" s="740"/>
      <c r="Q22" s="739"/>
      <c r="R22" s="580"/>
      <c r="S22" s="581"/>
      <c r="T22" s="582"/>
      <c r="U22" s="580"/>
      <c r="V22" s="582"/>
      <c r="W22" s="581"/>
      <c r="X22" s="581"/>
      <c r="Y22" s="582"/>
      <c r="Z22" s="580"/>
      <c r="AA22" s="581"/>
      <c r="AB22" s="582"/>
      <c r="AC22" s="580"/>
      <c r="AD22" s="582"/>
      <c r="AE22" s="581"/>
      <c r="AF22" s="581"/>
      <c r="AG22" s="582"/>
      <c r="AH22" s="580"/>
      <c r="AI22" s="581"/>
      <c r="AJ22" s="582"/>
      <c r="AK22" s="580"/>
      <c r="AL22" s="581"/>
      <c r="AM22" s="582"/>
      <c r="AN22" s="580"/>
      <c r="AO22" s="581"/>
      <c r="AP22" s="582"/>
      <c r="AQ22" s="580"/>
      <c r="AR22" s="581"/>
      <c r="AS22" s="582"/>
      <c r="AT22" s="580"/>
      <c r="AU22" s="581"/>
      <c r="AV22" s="581"/>
      <c r="AW22" s="582"/>
      <c r="AX22" s="580"/>
      <c r="AY22" s="581"/>
      <c r="AZ22" s="582"/>
      <c r="BA22" s="580"/>
      <c r="BB22" s="581"/>
      <c r="BC22" s="582"/>
      <c r="BD22" s="580"/>
      <c r="BE22" s="581"/>
      <c r="BF22" s="582"/>
      <c r="BG22" s="580"/>
      <c r="BH22" s="581"/>
      <c r="BI22" s="581"/>
      <c r="BJ22" s="602"/>
    </row>
    <row r="23" spans="1:62" s="28" customFormat="1" ht="12" customHeight="1" x14ac:dyDescent="0.2">
      <c r="A23" s="512" t="s">
        <v>36</v>
      </c>
      <c r="B23" s="512"/>
      <c r="C23" s="685" t="s">
        <v>92</v>
      </c>
      <c r="D23" s="685"/>
      <c r="E23" s="685"/>
      <c r="F23" s="685"/>
      <c r="G23" s="685"/>
      <c r="H23" s="585" t="s">
        <v>35</v>
      </c>
      <c r="I23" s="586"/>
      <c r="J23" s="587">
        <v>0.5</v>
      </c>
      <c r="K23" s="588"/>
      <c r="L23" s="589"/>
      <c r="M23" s="686"/>
      <c r="N23" s="687"/>
      <c r="O23" s="741">
        <f>J23*M23</f>
        <v>0</v>
      </c>
      <c r="P23" s="743"/>
      <c r="Q23" s="742"/>
      <c r="R23" s="523"/>
      <c r="S23" s="524"/>
      <c r="T23" s="525"/>
      <c r="U23" s="523"/>
      <c r="V23" s="525"/>
      <c r="W23" s="524"/>
      <c r="X23" s="524"/>
      <c r="Y23" s="525"/>
      <c r="Z23" s="523"/>
      <c r="AA23" s="524"/>
      <c r="AB23" s="525"/>
      <c r="AC23" s="523"/>
      <c r="AD23" s="525"/>
      <c r="AE23" s="524"/>
      <c r="AF23" s="524"/>
      <c r="AG23" s="525"/>
      <c r="AH23" s="523"/>
      <c r="AI23" s="524"/>
      <c r="AJ23" s="525"/>
      <c r="AK23" s="523"/>
      <c r="AL23" s="524"/>
      <c r="AM23" s="525"/>
      <c r="AN23" s="523"/>
      <c r="AO23" s="524"/>
      <c r="AP23" s="525"/>
      <c r="AQ23" s="523"/>
      <c r="AR23" s="524"/>
      <c r="AS23" s="525"/>
      <c r="AT23" s="523"/>
      <c r="AU23" s="524"/>
      <c r="AV23" s="524"/>
      <c r="AW23" s="525"/>
      <c r="AX23" s="523"/>
      <c r="AY23" s="524"/>
      <c r="AZ23" s="525"/>
      <c r="BA23" s="523"/>
      <c r="BB23" s="524"/>
      <c r="BC23" s="525"/>
      <c r="BD23" s="523"/>
      <c r="BE23" s="524"/>
      <c r="BF23" s="525"/>
      <c r="BG23" s="523"/>
      <c r="BH23" s="524"/>
      <c r="BI23" s="524"/>
      <c r="BJ23" s="526"/>
    </row>
    <row r="24" spans="1:62" s="28" customFormat="1" ht="12" customHeight="1" x14ac:dyDescent="0.2">
      <c r="A24" s="512"/>
      <c r="B24" s="512"/>
      <c r="C24" s="685"/>
      <c r="D24" s="685"/>
      <c r="E24" s="685"/>
      <c r="F24" s="685"/>
      <c r="G24" s="685"/>
      <c r="H24" s="585"/>
      <c r="I24" s="586"/>
      <c r="J24" s="587"/>
      <c r="K24" s="588"/>
      <c r="L24" s="589"/>
      <c r="M24" s="686"/>
      <c r="N24" s="687"/>
      <c r="O24" s="741"/>
      <c r="P24" s="743"/>
      <c r="Q24" s="742"/>
      <c r="R24" s="523"/>
      <c r="S24" s="524"/>
      <c r="T24" s="525"/>
      <c r="U24" s="523"/>
      <c r="V24" s="525"/>
      <c r="W24" s="524"/>
      <c r="X24" s="524"/>
      <c r="Y24" s="525"/>
      <c r="Z24" s="523"/>
      <c r="AA24" s="524"/>
      <c r="AB24" s="525"/>
      <c r="AC24" s="523"/>
      <c r="AD24" s="525"/>
      <c r="AE24" s="524"/>
      <c r="AF24" s="524"/>
      <c r="AG24" s="525"/>
      <c r="AH24" s="523"/>
      <c r="AI24" s="524"/>
      <c r="AJ24" s="525"/>
      <c r="AK24" s="523"/>
      <c r="AL24" s="524"/>
      <c r="AM24" s="525"/>
      <c r="AN24" s="523"/>
      <c r="AO24" s="524"/>
      <c r="AP24" s="525"/>
      <c r="AQ24" s="523"/>
      <c r="AR24" s="524"/>
      <c r="AS24" s="525"/>
      <c r="AT24" s="523"/>
      <c r="AU24" s="524"/>
      <c r="AV24" s="524"/>
      <c r="AW24" s="525"/>
      <c r="AX24" s="523"/>
      <c r="AY24" s="524"/>
      <c r="AZ24" s="525"/>
      <c r="BA24" s="523"/>
      <c r="BB24" s="524"/>
      <c r="BC24" s="525"/>
      <c r="BD24" s="523"/>
      <c r="BE24" s="524"/>
      <c r="BF24" s="525"/>
      <c r="BG24" s="523"/>
      <c r="BH24" s="524"/>
      <c r="BI24" s="524"/>
      <c r="BJ24" s="526"/>
    </row>
    <row r="25" spans="1:62" s="28" customFormat="1" ht="11.25" customHeight="1" x14ac:dyDescent="0.2">
      <c r="A25" s="512"/>
      <c r="B25" s="512"/>
      <c r="C25" s="583"/>
      <c r="D25" s="583"/>
      <c r="E25" s="583"/>
      <c r="F25" s="583"/>
      <c r="G25" s="584"/>
      <c r="H25" s="694"/>
      <c r="I25" s="512"/>
      <c r="J25" s="695"/>
      <c r="K25" s="695"/>
      <c r="L25" s="695"/>
      <c r="M25" s="696"/>
      <c r="N25" s="696"/>
      <c r="O25" s="741"/>
      <c r="P25" s="743"/>
      <c r="Q25" s="742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27"/>
    </row>
    <row r="26" spans="1:62" s="28" customFormat="1" ht="11.25" customHeight="1" x14ac:dyDescent="0.2">
      <c r="A26" s="512" t="s">
        <v>33</v>
      </c>
      <c r="B26" s="512"/>
      <c r="C26" s="583" t="s">
        <v>93</v>
      </c>
      <c r="D26" s="583"/>
      <c r="E26" s="583"/>
      <c r="F26" s="583"/>
      <c r="G26" s="584"/>
      <c r="H26" s="694" t="s">
        <v>35</v>
      </c>
      <c r="I26" s="512"/>
      <c r="J26" s="695">
        <v>11</v>
      </c>
      <c r="K26" s="695"/>
      <c r="L26" s="695"/>
      <c r="M26" s="696"/>
      <c r="N26" s="696"/>
      <c r="O26" s="741">
        <f>J26*M26</f>
        <v>0</v>
      </c>
      <c r="P26" s="743"/>
      <c r="Q26" s="742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27"/>
    </row>
    <row r="27" spans="1:62" s="28" customFormat="1" ht="11.25" customHeight="1" x14ac:dyDescent="0.2">
      <c r="A27" s="512" t="s">
        <v>36</v>
      </c>
      <c r="B27" s="512"/>
      <c r="C27" s="583" t="s">
        <v>94</v>
      </c>
      <c r="D27" s="583"/>
      <c r="E27" s="583"/>
      <c r="F27" s="583"/>
      <c r="G27" s="584"/>
      <c r="H27" s="694" t="s">
        <v>35</v>
      </c>
      <c r="I27" s="512"/>
      <c r="J27" s="695">
        <v>1.5</v>
      </c>
      <c r="K27" s="695"/>
      <c r="L27" s="695"/>
      <c r="M27" s="696"/>
      <c r="N27" s="696"/>
      <c r="O27" s="741">
        <f>J27*M27</f>
        <v>0</v>
      </c>
      <c r="P27" s="743"/>
      <c r="Q27" s="742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27"/>
    </row>
    <row r="28" spans="1:62" s="28" customFormat="1" ht="11.25" customHeight="1" x14ac:dyDescent="0.2">
      <c r="A28" s="512" t="s">
        <v>38</v>
      </c>
      <c r="B28" s="512"/>
      <c r="C28" s="583" t="s">
        <v>68</v>
      </c>
      <c r="D28" s="583"/>
      <c r="E28" s="583"/>
      <c r="F28" s="583"/>
      <c r="G28" s="584"/>
      <c r="H28" s="694" t="s">
        <v>35</v>
      </c>
      <c r="I28" s="512"/>
      <c r="J28" s="695">
        <v>1</v>
      </c>
      <c r="K28" s="695"/>
      <c r="L28" s="695"/>
      <c r="M28" s="696"/>
      <c r="N28" s="696"/>
      <c r="O28" s="741">
        <f t="shared" ref="O28:O29" si="0">J28*M28</f>
        <v>0</v>
      </c>
      <c r="P28" s="743"/>
      <c r="Q28" s="742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27"/>
    </row>
    <row r="29" spans="1:62" s="28" customFormat="1" ht="11.25" customHeight="1" x14ac:dyDescent="0.2">
      <c r="A29" s="512"/>
      <c r="B29" s="512"/>
      <c r="C29" s="583"/>
      <c r="D29" s="583"/>
      <c r="E29" s="583"/>
      <c r="F29" s="583"/>
      <c r="G29" s="584"/>
      <c r="H29" s="694"/>
      <c r="I29" s="512"/>
      <c r="J29" s="695"/>
      <c r="K29" s="695"/>
      <c r="L29" s="695"/>
      <c r="M29" s="696"/>
      <c r="N29" s="696"/>
      <c r="O29" s="741">
        <f t="shared" si="0"/>
        <v>0</v>
      </c>
      <c r="P29" s="743"/>
      <c r="Q29" s="742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27"/>
    </row>
    <row r="30" spans="1:62" s="28" customFormat="1" ht="11.25" customHeight="1" x14ac:dyDescent="0.2">
      <c r="A30" s="512"/>
      <c r="B30" s="512"/>
      <c r="C30" s="583"/>
      <c r="D30" s="583"/>
      <c r="E30" s="583"/>
      <c r="F30" s="583"/>
      <c r="G30" s="584"/>
      <c r="H30" s="694"/>
      <c r="I30" s="512"/>
      <c r="J30" s="695"/>
      <c r="K30" s="695"/>
      <c r="L30" s="695"/>
      <c r="M30" s="696"/>
      <c r="N30" s="696"/>
      <c r="O30" s="741"/>
      <c r="P30" s="743"/>
      <c r="Q30" s="742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27"/>
    </row>
    <row r="31" spans="1:62" s="28" customFormat="1" ht="11.25" customHeight="1" x14ac:dyDescent="0.2">
      <c r="A31" s="676"/>
      <c r="B31" s="676"/>
      <c r="C31" s="677"/>
      <c r="D31" s="677"/>
      <c r="E31" s="677"/>
      <c r="F31" s="677"/>
      <c r="G31" s="678"/>
      <c r="H31" s="679"/>
      <c r="I31" s="676"/>
      <c r="J31" s="680"/>
      <c r="K31" s="680"/>
      <c r="L31" s="680"/>
      <c r="M31" s="681"/>
      <c r="N31" s="681"/>
      <c r="O31" s="788"/>
      <c r="P31" s="789"/>
      <c r="Q31" s="790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27"/>
    </row>
    <row r="32" spans="1:62" s="28" customFormat="1" ht="11.25" customHeight="1" thickBot="1" x14ac:dyDescent="0.25">
      <c r="A32" s="664"/>
      <c r="B32" s="664"/>
      <c r="C32" s="665"/>
      <c r="D32" s="665"/>
      <c r="E32" s="665"/>
      <c r="F32" s="665"/>
      <c r="G32" s="665"/>
      <c r="H32" s="666"/>
      <c r="I32" s="667"/>
      <c r="J32" s="668"/>
      <c r="K32" s="669"/>
      <c r="L32" s="670"/>
      <c r="M32" s="671"/>
      <c r="N32" s="672"/>
      <c r="O32" s="807"/>
      <c r="P32" s="808"/>
      <c r="Q32" s="809"/>
      <c r="R32" s="528"/>
      <c r="S32" s="529"/>
      <c r="T32" s="530"/>
      <c r="U32" s="528"/>
      <c r="V32" s="530"/>
      <c r="W32" s="529"/>
      <c r="X32" s="529"/>
      <c r="Y32" s="530"/>
      <c r="Z32" s="528"/>
      <c r="AA32" s="529"/>
      <c r="AB32" s="530"/>
      <c r="AC32" s="528"/>
      <c r="AD32" s="530"/>
      <c r="AE32" s="529"/>
      <c r="AF32" s="529"/>
      <c r="AG32" s="530"/>
      <c r="AH32" s="528"/>
      <c r="AI32" s="529"/>
      <c r="AJ32" s="530"/>
      <c r="AK32" s="528"/>
      <c r="AL32" s="529"/>
      <c r="AM32" s="530"/>
      <c r="AN32" s="528"/>
      <c r="AO32" s="529"/>
      <c r="AP32" s="530"/>
      <c r="AQ32" s="528"/>
      <c r="AR32" s="529"/>
      <c r="AS32" s="530"/>
      <c r="AT32" s="528"/>
      <c r="AU32" s="529"/>
      <c r="AV32" s="529"/>
      <c r="AW32" s="530"/>
      <c r="AX32" s="528"/>
      <c r="AY32" s="529"/>
      <c r="AZ32" s="530"/>
      <c r="BA32" s="528"/>
      <c r="BB32" s="529"/>
      <c r="BC32" s="530"/>
      <c r="BD32" s="528"/>
      <c r="BE32" s="529"/>
      <c r="BF32" s="530"/>
      <c r="BG32" s="528"/>
      <c r="BH32" s="529"/>
      <c r="BI32" s="529"/>
      <c r="BJ32" s="531"/>
    </row>
    <row r="33" spans="1:62" ht="19.5" customHeight="1" x14ac:dyDescent="0.25">
      <c r="A33" s="542" t="s">
        <v>46</v>
      </c>
      <c r="B33" s="543"/>
      <c r="C33" s="543"/>
      <c r="D33" s="543"/>
      <c r="E33" s="543"/>
      <c r="F33" s="543"/>
      <c r="G33" s="543"/>
      <c r="H33" s="543"/>
      <c r="I33" s="544"/>
      <c r="J33" s="659" t="s">
        <v>47</v>
      </c>
      <c r="K33" s="660"/>
      <c r="L33" s="661"/>
      <c r="M33" s="659" t="s">
        <v>47</v>
      </c>
      <c r="N33" s="661"/>
      <c r="O33" s="758">
        <f>SUM(O26:Q32)</f>
        <v>0</v>
      </c>
      <c r="P33" s="758"/>
      <c r="Q33" s="759"/>
      <c r="R33" s="659" t="s">
        <v>47</v>
      </c>
      <c r="S33" s="660"/>
      <c r="T33" s="661"/>
      <c r="U33" s="659" t="s">
        <v>47</v>
      </c>
      <c r="V33" s="661"/>
      <c r="W33" s="534"/>
      <c r="X33" s="534"/>
      <c r="Y33" s="535"/>
      <c r="Z33" s="659" t="s">
        <v>47</v>
      </c>
      <c r="AA33" s="660"/>
      <c r="AB33" s="661"/>
      <c r="AC33" s="659" t="s">
        <v>47</v>
      </c>
      <c r="AD33" s="661"/>
      <c r="AE33" s="534"/>
      <c r="AF33" s="534"/>
      <c r="AG33" s="535"/>
      <c r="AH33" s="659" t="s">
        <v>47</v>
      </c>
      <c r="AI33" s="660"/>
      <c r="AJ33" s="661"/>
      <c r="AK33" s="659" t="s">
        <v>47</v>
      </c>
      <c r="AL33" s="660"/>
      <c r="AM33" s="661"/>
      <c r="AN33" s="657"/>
      <c r="AO33" s="657"/>
      <c r="AP33" s="658"/>
      <c r="AQ33" s="659" t="s">
        <v>47</v>
      </c>
      <c r="AR33" s="660"/>
      <c r="AS33" s="661"/>
      <c r="AT33" s="659" t="s">
        <v>47</v>
      </c>
      <c r="AU33" s="660"/>
      <c r="AV33" s="660"/>
      <c r="AW33" s="661"/>
      <c r="AX33" s="657"/>
      <c r="AY33" s="657"/>
      <c r="AZ33" s="658"/>
      <c r="BA33" s="659" t="s">
        <v>47</v>
      </c>
      <c r="BB33" s="660"/>
      <c r="BC33" s="661"/>
      <c r="BD33" s="659" t="s">
        <v>47</v>
      </c>
      <c r="BE33" s="660"/>
      <c r="BF33" s="661"/>
      <c r="BG33" s="657"/>
      <c r="BH33" s="657"/>
      <c r="BI33" s="657"/>
      <c r="BJ33" s="658"/>
    </row>
    <row r="34" spans="1:62" ht="14.25" customHeight="1" x14ac:dyDescent="0.25">
      <c r="A34" s="567" t="s">
        <v>48</v>
      </c>
      <c r="B34" s="568"/>
      <c r="C34" s="568"/>
      <c r="D34" s="29"/>
      <c r="E34" s="568" t="s">
        <v>49</v>
      </c>
      <c r="F34" s="568"/>
      <c r="G34" s="568"/>
      <c r="H34" s="568"/>
      <c r="I34" s="569"/>
      <c r="J34" s="570">
        <f>O33*D34/100</f>
        <v>0</v>
      </c>
      <c r="K34" s="570"/>
      <c r="L34" s="570"/>
      <c r="M34" s="570"/>
      <c r="N34" s="570"/>
      <c r="O34" s="570"/>
      <c r="P34" s="570"/>
      <c r="Q34" s="570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</row>
    <row r="35" spans="1:62" ht="6" customHeight="1" x14ac:dyDescent="0.25">
      <c r="A35" s="540"/>
      <c r="B35" s="541"/>
      <c r="C35" s="551"/>
      <c r="D35" s="551"/>
      <c r="E35" s="551"/>
      <c r="F35" s="551"/>
      <c r="G35" s="551"/>
      <c r="H35" s="552"/>
      <c r="I35" s="553"/>
      <c r="J35" s="570"/>
      <c r="K35" s="570"/>
      <c r="L35" s="570"/>
      <c r="M35" s="570"/>
      <c r="N35" s="570"/>
      <c r="O35" s="570"/>
      <c r="P35" s="570"/>
      <c r="Q35" s="570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</row>
    <row r="36" spans="1:62" ht="19.5" customHeight="1" x14ac:dyDescent="0.25">
      <c r="A36" s="563" t="s">
        <v>50</v>
      </c>
      <c r="B36" s="564"/>
      <c r="C36" s="564"/>
      <c r="D36" s="564"/>
      <c r="E36" s="564"/>
      <c r="F36" s="564"/>
      <c r="G36" s="564"/>
      <c r="H36" s="564"/>
      <c r="I36" s="565"/>
      <c r="J36" s="554">
        <f>(O33+J34)/100</f>
        <v>0</v>
      </c>
      <c r="K36" s="554"/>
      <c r="L36" s="554"/>
      <c r="M36" s="554"/>
      <c r="N36" s="554"/>
      <c r="O36" s="554"/>
      <c r="P36" s="554"/>
      <c r="Q36" s="554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</row>
    <row r="37" spans="1:62" ht="19.5" customHeight="1" x14ac:dyDescent="0.25">
      <c r="A37" s="548" t="s">
        <v>51</v>
      </c>
      <c r="B37" s="549"/>
      <c r="C37" s="549"/>
      <c r="D37" s="549"/>
      <c r="E37" s="549"/>
      <c r="F37" s="549"/>
      <c r="G37" s="549"/>
      <c r="H37" s="549"/>
      <c r="I37" s="550"/>
      <c r="J37" s="532">
        <v>125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</row>
    <row r="38" spans="1:62" ht="18" customHeight="1" x14ac:dyDescent="0.25">
      <c r="A38" s="555" t="s">
        <v>52</v>
      </c>
      <c r="B38" s="555"/>
      <c r="C38" s="555"/>
      <c r="D38" s="555"/>
      <c r="E38" s="555"/>
      <c r="F38" s="555"/>
      <c r="G38" s="555"/>
      <c r="H38" s="556" t="s">
        <v>53</v>
      </c>
      <c r="I38" s="557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</row>
    <row r="39" spans="1:62" ht="19.5" customHeight="1" x14ac:dyDescent="0.25">
      <c r="A39" s="562" t="s">
        <v>54</v>
      </c>
      <c r="B39" s="562"/>
      <c r="C39" s="562"/>
      <c r="D39" s="562"/>
      <c r="E39" s="562"/>
      <c r="F39" s="562"/>
      <c r="G39" s="562"/>
      <c r="H39" s="558"/>
      <c r="I39" s="559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</row>
    <row r="40" spans="1:62" ht="22.5" customHeight="1" x14ac:dyDescent="0.25">
      <c r="A40" s="566" t="s">
        <v>55</v>
      </c>
      <c r="B40" s="566"/>
      <c r="C40" s="566"/>
      <c r="D40" s="566"/>
      <c r="E40" s="566"/>
      <c r="F40" s="566"/>
      <c r="G40" s="566"/>
      <c r="H40" s="560"/>
      <c r="I40" s="561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</row>
  </sheetData>
  <mergeCells count="371">
    <mergeCell ref="AH40:AP40"/>
    <mergeCell ref="AQ40:AZ40"/>
    <mergeCell ref="BA40:BJ40"/>
    <mergeCell ref="AQ38:AZ38"/>
    <mergeCell ref="BA38:BJ38"/>
    <mergeCell ref="A39:G39"/>
    <mergeCell ref="J39:Q39"/>
    <mergeCell ref="R39:Y39"/>
    <mergeCell ref="Z39:AG39"/>
    <mergeCell ref="AH39:AP39"/>
    <mergeCell ref="AQ39:AZ39"/>
    <mergeCell ref="BA39:BJ39"/>
    <mergeCell ref="A38:G38"/>
    <mergeCell ref="H38:I40"/>
    <mergeCell ref="J38:Q38"/>
    <mergeCell ref="R38:Y38"/>
    <mergeCell ref="Z38:AG38"/>
    <mergeCell ref="AH38:AP38"/>
    <mergeCell ref="A40:G40"/>
    <mergeCell ref="J40:Q40"/>
    <mergeCell ref="R40:Y40"/>
    <mergeCell ref="Z40:AG40"/>
    <mergeCell ref="AH36:AP36"/>
    <mergeCell ref="AQ36:AZ36"/>
    <mergeCell ref="BA36:BJ36"/>
    <mergeCell ref="A37:I37"/>
    <mergeCell ref="J37:Q37"/>
    <mergeCell ref="R37:Y37"/>
    <mergeCell ref="Z37:AG37"/>
    <mergeCell ref="AH37:AP37"/>
    <mergeCell ref="AQ37:AZ37"/>
    <mergeCell ref="BA37:BJ37"/>
    <mergeCell ref="C35:G35"/>
    <mergeCell ref="H35:I35"/>
    <mergeCell ref="A36:I36"/>
    <mergeCell ref="J36:Q36"/>
    <mergeCell ref="R36:Y36"/>
    <mergeCell ref="Z36:AG36"/>
    <mergeCell ref="BG33:BJ33"/>
    <mergeCell ref="A34:C34"/>
    <mergeCell ref="E34:I34"/>
    <mergeCell ref="J34:Q35"/>
    <mergeCell ref="R34:Y35"/>
    <mergeCell ref="Z34:AG35"/>
    <mergeCell ref="AH34:AP35"/>
    <mergeCell ref="AQ34:AZ35"/>
    <mergeCell ref="BA34:BJ35"/>
    <mergeCell ref="A35:B35"/>
    <mergeCell ref="AN33:AP33"/>
    <mergeCell ref="AQ33:AS33"/>
    <mergeCell ref="AT33:AW33"/>
    <mergeCell ref="AX33:AZ33"/>
    <mergeCell ref="BA33:BC33"/>
    <mergeCell ref="BD33:BF33"/>
    <mergeCell ref="W33:Y33"/>
    <mergeCell ref="Z33:AB33"/>
    <mergeCell ref="AC33:AD33"/>
    <mergeCell ref="AE33:AG33"/>
    <mergeCell ref="AH33:AJ33"/>
    <mergeCell ref="AK33:AM33"/>
    <mergeCell ref="A33:I33"/>
    <mergeCell ref="J33:L33"/>
    <mergeCell ref="M33:N33"/>
    <mergeCell ref="O33:Q33"/>
    <mergeCell ref="R33:T33"/>
    <mergeCell ref="U33:V33"/>
    <mergeCell ref="AX32:AZ32"/>
    <mergeCell ref="BA32:BC32"/>
    <mergeCell ref="BD32:BF32"/>
    <mergeCell ref="BG32:BJ32"/>
    <mergeCell ref="Z32:AB32"/>
    <mergeCell ref="AC32:AD32"/>
    <mergeCell ref="AE32:AG32"/>
    <mergeCell ref="AH32:AJ32"/>
    <mergeCell ref="AK32:AM32"/>
    <mergeCell ref="AN32:AP32"/>
    <mergeCell ref="BG31:BJ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AN31:AP31"/>
    <mergeCell ref="AQ31:AS31"/>
    <mergeCell ref="AT31:AW31"/>
    <mergeCell ref="AX31:AZ31"/>
    <mergeCell ref="BA31:BC31"/>
    <mergeCell ref="BD31:BF31"/>
    <mergeCell ref="W31:Y31"/>
    <mergeCell ref="Z31:AB31"/>
    <mergeCell ref="AC31:AD31"/>
    <mergeCell ref="AE31:AG31"/>
    <mergeCell ref="AH31:AJ31"/>
    <mergeCell ref="AK31:AM31"/>
    <mergeCell ref="AQ32:AS32"/>
    <mergeCell ref="AT32:AW32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AC30:AD30"/>
    <mergeCell ref="AE30:AG30"/>
    <mergeCell ref="AH30:A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BG29:BJ29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AX29:AZ29"/>
    <mergeCell ref="R29:T29"/>
    <mergeCell ref="U29:V29"/>
    <mergeCell ref="W29:Y29"/>
    <mergeCell ref="Z29:AB29"/>
    <mergeCell ref="AC29:AD29"/>
    <mergeCell ref="AE29:AG29"/>
    <mergeCell ref="A29:B29"/>
    <mergeCell ref="C29:G29"/>
    <mergeCell ref="BD30:BF30"/>
    <mergeCell ref="BG30:BJ30"/>
    <mergeCell ref="H29:I29"/>
    <mergeCell ref="J29:L29"/>
    <mergeCell ref="M29:N29"/>
    <mergeCell ref="O29:Q29"/>
    <mergeCell ref="AQ28:AS28"/>
    <mergeCell ref="AT28:AW28"/>
    <mergeCell ref="AX28:AZ28"/>
    <mergeCell ref="BA28:BC28"/>
    <mergeCell ref="BD28:BF28"/>
    <mergeCell ref="BA29:BC29"/>
    <mergeCell ref="BD29:BF29"/>
    <mergeCell ref="BG28:BJ28"/>
    <mergeCell ref="Z28:AB28"/>
    <mergeCell ref="AC28:AD28"/>
    <mergeCell ref="AE28:AG28"/>
    <mergeCell ref="AH28:AJ28"/>
    <mergeCell ref="AK28:AM28"/>
    <mergeCell ref="AN28:AP28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U25:V25"/>
    <mergeCell ref="W25:Y25"/>
    <mergeCell ref="Z25:AB25"/>
    <mergeCell ref="AC25:AD25"/>
    <mergeCell ref="Z27:AB27"/>
    <mergeCell ref="AC27:AD27"/>
    <mergeCell ref="AE27:AG27"/>
    <mergeCell ref="AH27:AJ27"/>
    <mergeCell ref="AK27:AM27"/>
    <mergeCell ref="A25:B25"/>
    <mergeCell ref="C25:G25"/>
    <mergeCell ref="H25:I25"/>
    <mergeCell ref="J25:L25"/>
    <mergeCell ref="M25:N25"/>
    <mergeCell ref="O25:Q25"/>
    <mergeCell ref="AQ24:AS24"/>
    <mergeCell ref="AT24:AW24"/>
    <mergeCell ref="AC26:AD26"/>
    <mergeCell ref="AE26:AG26"/>
    <mergeCell ref="AH26:AJ26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R25:T25"/>
    <mergeCell ref="BD24:BF24"/>
    <mergeCell ref="BG24:BJ24"/>
    <mergeCell ref="Z24:AB24"/>
    <mergeCell ref="AC24:AD24"/>
    <mergeCell ref="AE24:AG24"/>
    <mergeCell ref="AH24:AJ24"/>
    <mergeCell ref="AK24:AM24"/>
    <mergeCell ref="AN24:AP24"/>
    <mergeCell ref="AE25:AG25"/>
    <mergeCell ref="BA25:BC25"/>
    <mergeCell ref="BD25:BF25"/>
    <mergeCell ref="BG25:BJ25"/>
    <mergeCell ref="AX25:AZ25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Z23:AB23"/>
    <mergeCell ref="AC23:AD23"/>
    <mergeCell ref="AE23:AG23"/>
    <mergeCell ref="AH23:AJ23"/>
    <mergeCell ref="AK23:AM23"/>
    <mergeCell ref="AX24:AZ24"/>
    <mergeCell ref="BA24:BC24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AC22:AD22"/>
    <mergeCell ref="AE22:AG22"/>
    <mergeCell ref="AH22:A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AE21:AG21"/>
    <mergeCell ref="BD22:BF22"/>
    <mergeCell ref="BG22:BJ22"/>
    <mergeCell ref="A21:B21"/>
    <mergeCell ref="C21:G21"/>
    <mergeCell ref="H21:I21"/>
    <mergeCell ref="J21:L21"/>
    <mergeCell ref="M21:N21"/>
    <mergeCell ref="O21:Q21"/>
    <mergeCell ref="AK19:AM20"/>
    <mergeCell ref="U19:V20"/>
    <mergeCell ref="W19:Y20"/>
    <mergeCell ref="Z19:AB20"/>
    <mergeCell ref="AC19:AD20"/>
    <mergeCell ref="AE19:AG20"/>
    <mergeCell ref="AH19:AJ20"/>
    <mergeCell ref="A19:B20"/>
    <mergeCell ref="C19:I19"/>
    <mergeCell ref="J19:L20"/>
    <mergeCell ref="M19:N20"/>
    <mergeCell ref="O19:Q20"/>
    <mergeCell ref="R19:T20"/>
    <mergeCell ref="BD19:BF20"/>
    <mergeCell ref="BG19:BJ20"/>
    <mergeCell ref="AN19:AP20"/>
    <mergeCell ref="AQ19:AS20"/>
    <mergeCell ref="AT19:AW20"/>
    <mergeCell ref="AX19:AZ20"/>
    <mergeCell ref="BA19:BC20"/>
    <mergeCell ref="C20:G20"/>
    <mergeCell ref="H20:I20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</mergeCells>
  <hyperlinks>
    <hyperlink ref="AB14" r:id="rId1"/>
  </hyperlinks>
  <pageMargins left="0.7" right="0.7" top="0.75" bottom="0.75" header="0.3" footer="0.3"/>
  <pageSetup paperSize="9" scale="95" orientation="landscape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:I37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view="pageBreakPreview" zoomScaleNormal="100" workbookViewId="0">
      <selection activeCell="AH32" sqref="AH32:AJ32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235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347" t="s">
        <v>236</v>
      </c>
      <c r="D22" s="347"/>
      <c r="E22" s="347"/>
      <c r="F22" s="347"/>
      <c r="G22" s="347"/>
      <c r="H22" s="356" t="s">
        <v>35</v>
      </c>
      <c r="I22" s="357"/>
      <c r="J22" s="358">
        <v>9.6</v>
      </c>
      <c r="K22" s="359"/>
      <c r="L22" s="360"/>
      <c r="M22" s="361"/>
      <c r="N22" s="362"/>
      <c r="O22" s="361">
        <f t="shared" ref="O22:O26" si="0">J22*M22</f>
        <v>0</v>
      </c>
      <c r="P22" s="363"/>
      <c r="Q22" s="36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347" t="s">
        <v>237</v>
      </c>
      <c r="D23" s="347"/>
      <c r="E23" s="347"/>
      <c r="F23" s="347"/>
      <c r="G23" s="347"/>
      <c r="H23" s="348" t="s">
        <v>35</v>
      </c>
      <c r="I23" s="349"/>
      <c r="J23" s="350">
        <v>7.68</v>
      </c>
      <c r="K23" s="351"/>
      <c r="L23" s="352"/>
      <c r="M23" s="353"/>
      <c r="N23" s="354"/>
      <c r="O23" s="353">
        <f t="shared" si="0"/>
        <v>0</v>
      </c>
      <c r="P23" s="355"/>
      <c r="Q23" s="354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39</v>
      </c>
      <c r="D24" s="288"/>
      <c r="E24" s="288"/>
      <c r="F24" s="288"/>
      <c r="G24" s="288"/>
      <c r="H24" s="284" t="s">
        <v>35</v>
      </c>
      <c r="I24" s="285"/>
      <c r="J24" s="289">
        <v>2.38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37</v>
      </c>
      <c r="D25" s="282"/>
      <c r="E25" s="282"/>
      <c r="F25" s="282"/>
      <c r="G25" s="283"/>
      <c r="H25" s="284" t="s">
        <v>35</v>
      </c>
      <c r="I25" s="285"/>
      <c r="J25" s="286">
        <v>2.7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76</v>
      </c>
      <c r="D26" s="282"/>
      <c r="E26" s="282"/>
      <c r="F26" s="282"/>
      <c r="G26" s="283"/>
      <c r="H26" s="284" t="s">
        <v>35</v>
      </c>
      <c r="I26" s="285"/>
      <c r="J26" s="286">
        <v>0.5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176"/>
      <c r="B27" s="176"/>
      <c r="C27" s="204"/>
      <c r="D27" s="204"/>
      <c r="E27" s="204"/>
      <c r="F27" s="204"/>
      <c r="G27" s="205"/>
      <c r="H27" s="190"/>
      <c r="I27" s="191"/>
      <c r="J27" s="200"/>
      <c r="K27" s="200"/>
      <c r="L27" s="200"/>
      <c r="M27" s="201"/>
      <c r="N27" s="201"/>
      <c r="O27" s="195"/>
      <c r="P27" s="197"/>
      <c r="Q27" s="19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176"/>
      <c r="B28" s="176"/>
      <c r="C28" s="204"/>
      <c r="D28" s="204"/>
      <c r="E28" s="204"/>
      <c r="F28" s="204"/>
      <c r="G28" s="205"/>
      <c r="H28" s="190"/>
      <c r="I28" s="191"/>
      <c r="J28" s="200"/>
      <c r="K28" s="200"/>
      <c r="L28" s="200"/>
      <c r="M28" s="201"/>
      <c r="N28" s="201"/>
      <c r="O28" s="195"/>
      <c r="P28" s="197"/>
      <c r="Q28" s="19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176"/>
      <c r="B29" s="176"/>
      <c r="C29" s="204"/>
      <c r="D29" s="204"/>
      <c r="E29" s="204"/>
      <c r="F29" s="204"/>
      <c r="G29" s="205"/>
      <c r="H29" s="190"/>
      <c r="I29" s="191"/>
      <c r="J29" s="200"/>
      <c r="K29" s="200"/>
      <c r="L29" s="200"/>
      <c r="M29" s="201"/>
      <c r="N29" s="201"/>
      <c r="O29" s="195"/>
      <c r="P29" s="197"/>
      <c r="Q29" s="196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0"/>
      <c r="I30" s="191"/>
      <c r="J30" s="200"/>
      <c r="K30" s="200"/>
      <c r="L30" s="200"/>
      <c r="M30" s="201"/>
      <c r="N30" s="201"/>
      <c r="O30" s="195"/>
      <c r="P30" s="197"/>
      <c r="Q30" s="19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0"/>
      <c r="I31" s="191"/>
      <c r="J31" s="200"/>
      <c r="K31" s="200"/>
      <c r="L31" s="200"/>
      <c r="M31" s="201"/>
      <c r="N31" s="201"/>
      <c r="O31" s="195"/>
      <c r="P31" s="197"/>
      <c r="Q31" s="19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176"/>
      <c r="B32" s="176"/>
      <c r="C32" s="204"/>
      <c r="D32" s="204"/>
      <c r="E32" s="204"/>
      <c r="F32" s="204"/>
      <c r="G32" s="205"/>
      <c r="H32" s="190"/>
      <c r="I32" s="191"/>
      <c r="J32" s="200"/>
      <c r="K32" s="200"/>
      <c r="L32" s="200"/>
      <c r="M32" s="201"/>
      <c r="N32" s="201"/>
      <c r="O32" s="195"/>
      <c r="P32" s="197"/>
      <c r="Q32" s="196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176"/>
      <c r="B33" s="176"/>
      <c r="C33" s="204"/>
      <c r="D33" s="204"/>
      <c r="E33" s="204"/>
      <c r="F33" s="204"/>
      <c r="G33" s="205"/>
      <c r="H33" s="190"/>
      <c r="I33" s="191"/>
      <c r="J33" s="200"/>
      <c r="K33" s="200"/>
      <c r="L33" s="200"/>
      <c r="M33" s="201"/>
      <c r="N33" s="201"/>
      <c r="O33" s="195"/>
      <c r="P33" s="197"/>
      <c r="Q33" s="196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thickBot="1" x14ac:dyDescent="0.25">
      <c r="A34" s="176"/>
      <c r="B34" s="176"/>
      <c r="C34" s="204"/>
      <c r="D34" s="204"/>
      <c r="E34" s="204"/>
      <c r="F34" s="204"/>
      <c r="G34" s="205"/>
      <c r="H34" s="339"/>
      <c r="I34" s="340"/>
      <c r="J34" s="341"/>
      <c r="K34" s="341"/>
      <c r="L34" s="341"/>
      <c r="M34" s="342"/>
      <c r="N34" s="342"/>
      <c r="O34" s="225"/>
      <c r="P34" s="226"/>
      <c r="Q34" s="227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6"/>
    </row>
    <row r="35" spans="1:62" ht="19.5" customHeight="1" x14ac:dyDescent="0.25">
      <c r="A35" s="237" t="s">
        <v>46</v>
      </c>
      <c r="B35" s="238"/>
      <c r="C35" s="238"/>
      <c r="D35" s="238"/>
      <c r="E35" s="238"/>
      <c r="F35" s="238"/>
      <c r="G35" s="238"/>
      <c r="H35" s="238"/>
      <c r="I35" s="239"/>
      <c r="J35" s="332" t="s">
        <v>47</v>
      </c>
      <c r="K35" s="333"/>
      <c r="L35" s="334"/>
      <c r="M35" s="332" t="s">
        <v>47</v>
      </c>
      <c r="N35" s="334"/>
      <c r="O35" s="337">
        <f>SUM(O22:Q34)</f>
        <v>0</v>
      </c>
      <c r="P35" s="337"/>
      <c r="Q35" s="338"/>
      <c r="R35" s="332" t="s">
        <v>47</v>
      </c>
      <c r="S35" s="333"/>
      <c r="T35" s="334"/>
      <c r="U35" s="332" t="s">
        <v>47</v>
      </c>
      <c r="V35" s="334"/>
      <c r="W35" s="234"/>
      <c r="X35" s="234"/>
      <c r="Y35" s="235"/>
      <c r="Z35" s="332" t="s">
        <v>47</v>
      </c>
      <c r="AA35" s="333"/>
      <c r="AB35" s="334"/>
      <c r="AC35" s="332" t="s">
        <v>47</v>
      </c>
      <c r="AD35" s="334"/>
      <c r="AE35" s="234"/>
      <c r="AF35" s="234"/>
      <c r="AG35" s="235"/>
      <c r="AH35" s="332" t="s">
        <v>47</v>
      </c>
      <c r="AI35" s="333"/>
      <c r="AJ35" s="334"/>
      <c r="AK35" s="332" t="s">
        <v>47</v>
      </c>
      <c r="AL35" s="333"/>
      <c r="AM35" s="334"/>
      <c r="AN35" s="234"/>
      <c r="AO35" s="234"/>
      <c r="AP35" s="235"/>
      <c r="AQ35" s="332" t="s">
        <v>47</v>
      </c>
      <c r="AR35" s="333"/>
      <c r="AS35" s="334"/>
      <c r="AT35" s="332" t="s">
        <v>47</v>
      </c>
      <c r="AU35" s="333"/>
      <c r="AV35" s="333"/>
      <c r="AW35" s="334"/>
      <c r="AX35" s="234"/>
      <c r="AY35" s="234"/>
      <c r="AZ35" s="235"/>
      <c r="BA35" s="332" t="s">
        <v>47</v>
      </c>
      <c r="BB35" s="333"/>
      <c r="BC35" s="334"/>
      <c r="BD35" s="332" t="s">
        <v>47</v>
      </c>
      <c r="BE35" s="333"/>
      <c r="BF35" s="334"/>
      <c r="BG35" s="234"/>
      <c r="BH35" s="234"/>
      <c r="BI35" s="234"/>
      <c r="BJ35" s="235"/>
    </row>
    <row r="36" spans="1:62" ht="14.25" customHeight="1" x14ac:dyDescent="0.25">
      <c r="A36" s="251" t="s">
        <v>48</v>
      </c>
      <c r="B36" s="252"/>
      <c r="C36" s="252"/>
      <c r="D36" s="60"/>
      <c r="E36" s="252" t="s">
        <v>49</v>
      </c>
      <c r="F36" s="252"/>
      <c r="G36" s="252"/>
      <c r="H36" s="252"/>
      <c r="I36" s="253"/>
      <c r="J36" s="254">
        <f>O35*D36/100</f>
        <v>0</v>
      </c>
      <c r="K36" s="254"/>
      <c r="L36" s="254"/>
      <c r="M36" s="254"/>
      <c r="N36" s="254"/>
      <c r="O36" s="254"/>
      <c r="P36" s="254"/>
      <c r="Q36" s="25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6" customHeight="1" x14ac:dyDescent="0.25">
      <c r="A37" s="255"/>
      <c r="B37" s="256"/>
      <c r="C37" s="242"/>
      <c r="D37" s="242"/>
      <c r="E37" s="242"/>
      <c r="F37" s="242"/>
      <c r="G37" s="242"/>
      <c r="H37" s="243"/>
      <c r="I37" s="244"/>
      <c r="J37" s="254"/>
      <c r="K37" s="254"/>
      <c r="L37" s="254"/>
      <c r="M37" s="254"/>
      <c r="N37" s="254"/>
      <c r="O37" s="254"/>
      <c r="P37" s="254"/>
      <c r="Q37" s="25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9.5" customHeight="1" x14ac:dyDescent="0.25">
      <c r="A38" s="245" t="s">
        <v>50</v>
      </c>
      <c r="B38" s="246"/>
      <c r="C38" s="246"/>
      <c r="D38" s="246"/>
      <c r="E38" s="246"/>
      <c r="F38" s="246"/>
      <c r="G38" s="246"/>
      <c r="H38" s="246"/>
      <c r="I38" s="247"/>
      <c r="J38" s="331">
        <f>(O35+J36)/100</f>
        <v>0</v>
      </c>
      <c r="K38" s="331"/>
      <c r="L38" s="331"/>
      <c r="M38" s="331"/>
      <c r="N38" s="331"/>
      <c r="O38" s="331"/>
      <c r="P38" s="331"/>
      <c r="Q38" s="331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ht="19.5" customHeight="1" x14ac:dyDescent="0.25">
      <c r="A39" s="257" t="s">
        <v>51</v>
      </c>
      <c r="B39" s="258"/>
      <c r="C39" s="258"/>
      <c r="D39" s="258"/>
      <c r="E39" s="258"/>
      <c r="F39" s="258"/>
      <c r="G39" s="258"/>
      <c r="H39" s="258"/>
      <c r="I39" s="259"/>
      <c r="J39" s="164">
        <v>150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</row>
    <row r="40" spans="1:62" ht="18" customHeight="1" x14ac:dyDescent="0.25">
      <c r="A40" s="262" t="s">
        <v>52</v>
      </c>
      <c r="B40" s="262"/>
      <c r="C40" s="262"/>
      <c r="D40" s="262"/>
      <c r="E40" s="262"/>
      <c r="F40" s="262"/>
      <c r="G40" s="262"/>
      <c r="H40" s="263" t="s">
        <v>53</v>
      </c>
      <c r="I40" s="264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  <row r="41" spans="1:62" ht="19.5" customHeight="1" x14ac:dyDescent="0.25">
      <c r="A41" s="261" t="s">
        <v>54</v>
      </c>
      <c r="B41" s="261"/>
      <c r="C41" s="261"/>
      <c r="D41" s="261"/>
      <c r="E41" s="261"/>
      <c r="F41" s="261"/>
      <c r="G41" s="261"/>
      <c r="H41" s="265"/>
      <c r="I41" s="266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</row>
    <row r="42" spans="1:62" ht="22.5" customHeight="1" x14ac:dyDescent="0.25">
      <c r="A42" s="269" t="s">
        <v>55</v>
      </c>
      <c r="B42" s="269"/>
      <c r="C42" s="269"/>
      <c r="D42" s="269"/>
      <c r="E42" s="269"/>
      <c r="F42" s="269"/>
      <c r="G42" s="269"/>
      <c r="H42" s="267"/>
      <c r="I42" s="268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</row>
  </sheetData>
  <mergeCells count="413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1:BJ31"/>
    <mergeCell ref="AN31:AP31"/>
    <mergeCell ref="AQ31:AS31"/>
    <mergeCell ref="AT31:AW31"/>
    <mergeCell ref="AX31:AZ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BA31:BC31"/>
    <mergeCell ref="BD31:BF31"/>
    <mergeCell ref="W31:Y31"/>
    <mergeCell ref="AQ32:AS32"/>
    <mergeCell ref="AT32:AW32"/>
    <mergeCell ref="AX32:AZ32"/>
    <mergeCell ref="BA32:BC32"/>
    <mergeCell ref="BD32:BF32"/>
    <mergeCell ref="BA33:BC33"/>
    <mergeCell ref="BD33:BF33"/>
    <mergeCell ref="BG32:BJ32"/>
    <mergeCell ref="Z32:AB32"/>
    <mergeCell ref="AC32:AD32"/>
    <mergeCell ref="AE32:AG32"/>
    <mergeCell ref="AH32:AJ32"/>
    <mergeCell ref="AK32:AM32"/>
    <mergeCell ref="AN32:AP32"/>
    <mergeCell ref="Z33:AB33"/>
    <mergeCell ref="AC33:AD33"/>
    <mergeCell ref="AE33:AG33"/>
    <mergeCell ref="AK33:AM33"/>
    <mergeCell ref="AN33:AP33"/>
    <mergeCell ref="AQ33:AS33"/>
    <mergeCell ref="AT33:AW33"/>
    <mergeCell ref="AX33:AZ33"/>
    <mergeCell ref="A33:B33"/>
    <mergeCell ref="C33:G33"/>
    <mergeCell ref="BD34:BF34"/>
    <mergeCell ref="BG34:BJ34"/>
    <mergeCell ref="H33:I33"/>
    <mergeCell ref="J33:L33"/>
    <mergeCell ref="M33:N33"/>
    <mergeCell ref="O33:Q33"/>
    <mergeCell ref="M35:N35"/>
    <mergeCell ref="O35:Q35"/>
    <mergeCell ref="R35:T35"/>
    <mergeCell ref="U35:V35"/>
    <mergeCell ref="W35:Y35"/>
    <mergeCell ref="Z35:AB35"/>
    <mergeCell ref="AK34:AM34"/>
    <mergeCell ref="BG33:BJ33"/>
    <mergeCell ref="A34:B34"/>
    <mergeCell ref="C34:G34"/>
    <mergeCell ref="H34:I34"/>
    <mergeCell ref="J34:L34"/>
    <mergeCell ref="M34:N34"/>
    <mergeCell ref="O34:Q34"/>
    <mergeCell ref="R34:T34"/>
    <mergeCell ref="AH33:AJ33"/>
    <mergeCell ref="R33:T33"/>
    <mergeCell ref="U33:V33"/>
    <mergeCell ref="W33:Y33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AC34:AD34"/>
    <mergeCell ref="AE34:AG34"/>
    <mergeCell ref="AH34:AJ34"/>
    <mergeCell ref="AH36:AP37"/>
    <mergeCell ref="AQ36:AZ37"/>
    <mergeCell ref="BA36:BJ37"/>
    <mergeCell ref="A37:B37"/>
    <mergeCell ref="C37:G37"/>
    <mergeCell ref="H37:I37"/>
    <mergeCell ref="AT35:AW35"/>
    <mergeCell ref="AX35:AZ35"/>
    <mergeCell ref="BA35:BC35"/>
    <mergeCell ref="BD35:BF35"/>
    <mergeCell ref="BG35:BJ35"/>
    <mergeCell ref="A36:C36"/>
    <mergeCell ref="E36:I36"/>
    <mergeCell ref="J36:Q37"/>
    <mergeCell ref="R36:Y37"/>
    <mergeCell ref="Z36:AG37"/>
    <mergeCell ref="AC35:AD35"/>
    <mergeCell ref="AE35:AG35"/>
    <mergeCell ref="AH35:AJ35"/>
    <mergeCell ref="AK35:AM35"/>
    <mergeCell ref="AN35:AP35"/>
    <mergeCell ref="AQ35:AS35"/>
    <mergeCell ref="A35:I35"/>
    <mergeCell ref="J35:L35"/>
    <mergeCell ref="BA38:BJ38"/>
    <mergeCell ref="A39:I39"/>
    <mergeCell ref="J39:Q39"/>
    <mergeCell ref="R39:Y39"/>
    <mergeCell ref="Z39:AG39"/>
    <mergeCell ref="AH39:AP39"/>
    <mergeCell ref="AQ39:AZ39"/>
    <mergeCell ref="BA39:BJ39"/>
    <mergeCell ref="A38:I38"/>
    <mergeCell ref="J38:Q38"/>
    <mergeCell ref="R38:Y38"/>
    <mergeCell ref="Z38:AG38"/>
    <mergeCell ref="AH38:AP38"/>
    <mergeCell ref="AQ38:AZ38"/>
    <mergeCell ref="AH42:AP42"/>
    <mergeCell ref="AQ42:AZ42"/>
    <mergeCell ref="BA42:BJ42"/>
    <mergeCell ref="AQ40:AZ40"/>
    <mergeCell ref="BA40:BJ40"/>
    <mergeCell ref="A41:G41"/>
    <mergeCell ref="J41:Q41"/>
    <mergeCell ref="R41:Y41"/>
    <mergeCell ref="Z41:AG41"/>
    <mergeCell ref="AH41:AP41"/>
    <mergeCell ref="AQ41:AZ41"/>
    <mergeCell ref="BA41:BJ41"/>
    <mergeCell ref="A40:G40"/>
    <mergeCell ref="H40:I42"/>
    <mergeCell ref="J40:Q40"/>
    <mergeCell ref="R40:Y40"/>
    <mergeCell ref="Z40:AG40"/>
    <mergeCell ref="AH40:AP40"/>
    <mergeCell ref="A42:G42"/>
    <mergeCell ref="J42:Q42"/>
    <mergeCell ref="R42:Y42"/>
    <mergeCell ref="Z42:AG42"/>
  </mergeCells>
  <hyperlinks>
    <hyperlink ref="AB14" r:id="rId1"/>
  </hyperlinks>
  <pageMargins left="0.7" right="0.7" top="0.75" bottom="0.75" header="0.3" footer="0.3"/>
  <pageSetup paperSize="9" scale="92" orientation="landscape" r:id="rId2"/>
  <rowBreaks count="1" manualBreakCount="1">
    <brk id="42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view="pageBreakPreview" topLeftCell="A4" zoomScaleNormal="100" workbookViewId="0">
      <selection activeCell="AK26" sqref="AK26:AM26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5.570312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132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56</v>
      </c>
      <c r="D22" s="288"/>
      <c r="E22" s="288"/>
      <c r="F22" s="288"/>
      <c r="G22" s="288"/>
      <c r="H22" s="294" t="s">
        <v>35</v>
      </c>
      <c r="I22" s="295"/>
      <c r="J22" s="296">
        <f>20/5</f>
        <v>4</v>
      </c>
      <c r="K22" s="297"/>
      <c r="L22" s="298"/>
      <c r="M22" s="372"/>
      <c r="N22" s="373"/>
      <c r="O22" s="372">
        <f t="shared" ref="O22:O33" si="0"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37</v>
      </c>
      <c r="D23" s="288"/>
      <c r="E23" s="288"/>
      <c r="F23" s="288"/>
      <c r="G23" s="288"/>
      <c r="H23" s="284" t="s">
        <v>35</v>
      </c>
      <c r="I23" s="285"/>
      <c r="J23" s="289">
        <v>3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37</v>
      </c>
      <c r="D24" s="288"/>
      <c r="E24" s="288"/>
      <c r="F24" s="288"/>
      <c r="G24" s="288"/>
      <c r="H24" s="284" t="s">
        <v>35</v>
      </c>
      <c r="I24" s="285"/>
      <c r="J24" s="289">
        <v>0.8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347" t="s">
        <v>39</v>
      </c>
      <c r="D25" s="347"/>
      <c r="E25" s="347"/>
      <c r="F25" s="347"/>
      <c r="G25" s="347"/>
      <c r="H25" s="348" t="s">
        <v>35</v>
      </c>
      <c r="I25" s="349"/>
      <c r="J25" s="321">
        <v>2.15</v>
      </c>
      <c r="K25" s="321"/>
      <c r="L25" s="321"/>
      <c r="M25" s="364"/>
      <c r="N25" s="364"/>
      <c r="O25" s="353">
        <f t="shared" si="0"/>
        <v>0</v>
      </c>
      <c r="P25" s="355"/>
      <c r="Q25" s="354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317" t="s">
        <v>243</v>
      </c>
      <c r="D26" s="317"/>
      <c r="E26" s="317"/>
      <c r="F26" s="317"/>
      <c r="G26" s="318"/>
      <c r="H26" s="348" t="s">
        <v>35</v>
      </c>
      <c r="I26" s="349"/>
      <c r="J26" s="321">
        <v>3.2</v>
      </c>
      <c r="K26" s="321"/>
      <c r="L26" s="321"/>
      <c r="M26" s="364"/>
      <c r="N26" s="364"/>
      <c r="O26" s="353">
        <f t="shared" si="0"/>
        <v>0</v>
      </c>
      <c r="P26" s="355"/>
      <c r="Q26" s="354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317" t="s">
        <v>159</v>
      </c>
      <c r="D27" s="317"/>
      <c r="E27" s="317"/>
      <c r="F27" s="317"/>
      <c r="G27" s="318"/>
      <c r="H27" s="348" t="s">
        <v>35</v>
      </c>
      <c r="I27" s="349"/>
      <c r="J27" s="321">
        <v>2.25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60</v>
      </c>
      <c r="B28" s="281"/>
      <c r="C28" s="317" t="s">
        <v>68</v>
      </c>
      <c r="D28" s="317"/>
      <c r="E28" s="317"/>
      <c r="F28" s="317"/>
      <c r="G28" s="318"/>
      <c r="H28" s="348" t="s">
        <v>35</v>
      </c>
      <c r="I28" s="349"/>
      <c r="J28" s="321">
        <v>0.6</v>
      </c>
      <c r="K28" s="321"/>
      <c r="L28" s="321"/>
      <c r="M28" s="364"/>
      <c r="N28" s="364"/>
      <c r="O28" s="353">
        <f t="shared" si="0"/>
        <v>0</v>
      </c>
      <c r="P28" s="355"/>
      <c r="Q28" s="35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 t="s">
        <v>61</v>
      </c>
      <c r="B29" s="281"/>
      <c r="C29" s="317" t="s">
        <v>244</v>
      </c>
      <c r="D29" s="317"/>
      <c r="E29" s="317"/>
      <c r="F29" s="317"/>
      <c r="G29" s="318"/>
      <c r="H29" s="348" t="s">
        <v>35</v>
      </c>
      <c r="I29" s="349"/>
      <c r="J29" s="321">
        <v>0.40500000000000003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281" t="s">
        <v>62</v>
      </c>
      <c r="B30" s="281"/>
      <c r="C30" s="317" t="s">
        <v>245</v>
      </c>
      <c r="D30" s="317"/>
      <c r="E30" s="317"/>
      <c r="F30" s="317"/>
      <c r="G30" s="318"/>
      <c r="H30" s="348" t="s">
        <v>35</v>
      </c>
      <c r="I30" s="349"/>
      <c r="J30" s="321">
        <v>2.7</v>
      </c>
      <c r="K30" s="321"/>
      <c r="L30" s="321"/>
      <c r="M30" s="364"/>
      <c r="N30" s="364"/>
      <c r="O30" s="353">
        <f t="shared" si="0"/>
        <v>0</v>
      </c>
      <c r="P30" s="355"/>
      <c r="Q30" s="35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281" t="s">
        <v>64</v>
      </c>
      <c r="B31" s="281"/>
      <c r="C31" s="317" t="s">
        <v>162</v>
      </c>
      <c r="D31" s="317"/>
      <c r="E31" s="317"/>
      <c r="F31" s="317"/>
      <c r="G31" s="318"/>
      <c r="H31" s="348" t="s">
        <v>35</v>
      </c>
      <c r="I31" s="349"/>
      <c r="J31" s="321">
        <v>0.06</v>
      </c>
      <c r="K31" s="321"/>
      <c r="L31" s="321"/>
      <c r="M31" s="364"/>
      <c r="N31" s="364"/>
      <c r="O31" s="353">
        <f t="shared" si="0"/>
        <v>0</v>
      </c>
      <c r="P31" s="355"/>
      <c r="Q31" s="354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281" t="s">
        <v>65</v>
      </c>
      <c r="B32" s="281"/>
      <c r="C32" s="317" t="s">
        <v>246</v>
      </c>
      <c r="D32" s="317"/>
      <c r="E32" s="317"/>
      <c r="F32" s="317"/>
      <c r="G32" s="318"/>
      <c r="H32" s="348" t="s">
        <v>35</v>
      </c>
      <c r="I32" s="349"/>
      <c r="J32" s="321">
        <v>3.0000000000000001E-3</v>
      </c>
      <c r="K32" s="321"/>
      <c r="L32" s="321"/>
      <c r="M32" s="364"/>
      <c r="N32" s="364"/>
      <c r="O32" s="353">
        <f t="shared" si="0"/>
        <v>0</v>
      </c>
      <c r="P32" s="355"/>
      <c r="Q32" s="354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281" t="s">
        <v>184</v>
      </c>
      <c r="B33" s="281"/>
      <c r="C33" s="317" t="s">
        <v>43</v>
      </c>
      <c r="D33" s="317"/>
      <c r="E33" s="317"/>
      <c r="F33" s="317"/>
      <c r="G33" s="318"/>
      <c r="H33" s="348" t="s">
        <v>35</v>
      </c>
      <c r="I33" s="349"/>
      <c r="J33" s="321">
        <v>1E-3</v>
      </c>
      <c r="K33" s="321"/>
      <c r="L33" s="321"/>
      <c r="M33" s="364"/>
      <c r="N33" s="364"/>
      <c r="O33" s="353">
        <f t="shared" si="0"/>
        <v>0</v>
      </c>
      <c r="P33" s="355"/>
      <c r="Q33" s="354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thickBot="1" x14ac:dyDescent="0.25">
      <c r="A34" s="281"/>
      <c r="B34" s="281"/>
      <c r="C34" s="282"/>
      <c r="D34" s="282"/>
      <c r="E34" s="282"/>
      <c r="F34" s="282"/>
      <c r="G34" s="283"/>
      <c r="H34" s="365"/>
      <c r="I34" s="366"/>
      <c r="J34" s="367"/>
      <c r="K34" s="367"/>
      <c r="L34" s="367"/>
      <c r="M34" s="368"/>
      <c r="N34" s="368"/>
      <c r="O34" s="369"/>
      <c r="P34" s="370"/>
      <c r="Q34" s="371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6"/>
    </row>
    <row r="35" spans="1:62" ht="19.5" customHeight="1" x14ac:dyDescent="0.25">
      <c r="A35" s="237" t="s">
        <v>46</v>
      </c>
      <c r="B35" s="238"/>
      <c r="C35" s="238"/>
      <c r="D35" s="238"/>
      <c r="E35" s="238"/>
      <c r="F35" s="238"/>
      <c r="G35" s="238"/>
      <c r="H35" s="238"/>
      <c r="I35" s="239"/>
      <c r="J35" s="332" t="s">
        <v>47</v>
      </c>
      <c r="K35" s="333"/>
      <c r="L35" s="334"/>
      <c r="M35" s="332" t="s">
        <v>47</v>
      </c>
      <c r="N35" s="334"/>
      <c r="O35" s="337">
        <f>SUM(O22:Q34)</f>
        <v>0</v>
      </c>
      <c r="P35" s="337"/>
      <c r="Q35" s="338"/>
      <c r="R35" s="332" t="s">
        <v>47</v>
      </c>
      <c r="S35" s="333"/>
      <c r="T35" s="334"/>
      <c r="U35" s="332" t="s">
        <v>47</v>
      </c>
      <c r="V35" s="334"/>
      <c r="W35" s="234"/>
      <c r="X35" s="234"/>
      <c r="Y35" s="235"/>
      <c r="Z35" s="332" t="s">
        <v>47</v>
      </c>
      <c r="AA35" s="333"/>
      <c r="AB35" s="334"/>
      <c r="AC35" s="332" t="s">
        <v>47</v>
      </c>
      <c r="AD35" s="334"/>
      <c r="AE35" s="234"/>
      <c r="AF35" s="234"/>
      <c r="AG35" s="235"/>
      <c r="AH35" s="332" t="s">
        <v>47</v>
      </c>
      <c r="AI35" s="333"/>
      <c r="AJ35" s="334"/>
      <c r="AK35" s="332" t="s">
        <v>47</v>
      </c>
      <c r="AL35" s="333"/>
      <c r="AM35" s="334"/>
      <c r="AN35" s="234"/>
      <c r="AO35" s="234"/>
      <c r="AP35" s="235"/>
      <c r="AQ35" s="332" t="s">
        <v>47</v>
      </c>
      <c r="AR35" s="333"/>
      <c r="AS35" s="334"/>
      <c r="AT35" s="332" t="s">
        <v>47</v>
      </c>
      <c r="AU35" s="333"/>
      <c r="AV35" s="333"/>
      <c r="AW35" s="334"/>
      <c r="AX35" s="234"/>
      <c r="AY35" s="234"/>
      <c r="AZ35" s="235"/>
      <c r="BA35" s="332" t="s">
        <v>47</v>
      </c>
      <c r="BB35" s="333"/>
      <c r="BC35" s="334"/>
      <c r="BD35" s="332" t="s">
        <v>47</v>
      </c>
      <c r="BE35" s="333"/>
      <c r="BF35" s="334"/>
      <c r="BG35" s="234"/>
      <c r="BH35" s="234"/>
      <c r="BI35" s="234"/>
      <c r="BJ35" s="235"/>
    </row>
    <row r="36" spans="1:62" ht="14.25" customHeight="1" x14ac:dyDescent="0.25">
      <c r="A36" s="251" t="s">
        <v>48</v>
      </c>
      <c r="B36" s="252"/>
      <c r="C36" s="252"/>
      <c r="D36" s="60"/>
      <c r="E36" s="252" t="s">
        <v>49</v>
      </c>
      <c r="F36" s="252"/>
      <c r="G36" s="252"/>
      <c r="H36" s="252"/>
      <c r="I36" s="253"/>
      <c r="J36" s="254">
        <f>O35*D36/100</f>
        <v>0</v>
      </c>
      <c r="K36" s="254"/>
      <c r="L36" s="254"/>
      <c r="M36" s="254"/>
      <c r="N36" s="254"/>
      <c r="O36" s="254"/>
      <c r="P36" s="254"/>
      <c r="Q36" s="25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6" customHeight="1" x14ac:dyDescent="0.25">
      <c r="A37" s="255"/>
      <c r="B37" s="256"/>
      <c r="C37" s="242"/>
      <c r="D37" s="242"/>
      <c r="E37" s="242"/>
      <c r="F37" s="242"/>
      <c r="G37" s="242"/>
      <c r="H37" s="243"/>
      <c r="I37" s="244"/>
      <c r="J37" s="254"/>
      <c r="K37" s="254"/>
      <c r="L37" s="254"/>
      <c r="M37" s="254"/>
      <c r="N37" s="254"/>
      <c r="O37" s="254"/>
      <c r="P37" s="254"/>
      <c r="Q37" s="25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9.5" customHeight="1" x14ac:dyDescent="0.25">
      <c r="A38" s="245" t="s">
        <v>50</v>
      </c>
      <c r="B38" s="246"/>
      <c r="C38" s="246"/>
      <c r="D38" s="246"/>
      <c r="E38" s="246"/>
      <c r="F38" s="246"/>
      <c r="G38" s="246"/>
      <c r="H38" s="246"/>
      <c r="I38" s="247"/>
      <c r="J38" s="331">
        <f>(O35+J36)/100</f>
        <v>0</v>
      </c>
      <c r="K38" s="331"/>
      <c r="L38" s="331"/>
      <c r="M38" s="331"/>
      <c r="N38" s="331"/>
      <c r="O38" s="331"/>
      <c r="P38" s="331"/>
      <c r="Q38" s="331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ht="19.5" customHeight="1" x14ac:dyDescent="0.25">
      <c r="A39" s="257" t="s">
        <v>51</v>
      </c>
      <c r="B39" s="258"/>
      <c r="C39" s="258"/>
      <c r="D39" s="258"/>
      <c r="E39" s="258"/>
      <c r="F39" s="258"/>
      <c r="G39" s="258"/>
      <c r="H39" s="258"/>
      <c r="I39" s="259"/>
      <c r="J39" s="164">
        <v>150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</row>
    <row r="40" spans="1:62" ht="18" customHeight="1" x14ac:dyDescent="0.25">
      <c r="A40" s="262" t="s">
        <v>52</v>
      </c>
      <c r="B40" s="262"/>
      <c r="C40" s="262"/>
      <c r="D40" s="262"/>
      <c r="E40" s="262"/>
      <c r="F40" s="262"/>
      <c r="G40" s="262"/>
      <c r="H40" s="263" t="s">
        <v>53</v>
      </c>
      <c r="I40" s="264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  <row r="41" spans="1:62" ht="19.5" customHeight="1" x14ac:dyDescent="0.25">
      <c r="A41" s="261" t="s">
        <v>54</v>
      </c>
      <c r="B41" s="261"/>
      <c r="C41" s="261"/>
      <c r="D41" s="261"/>
      <c r="E41" s="261"/>
      <c r="F41" s="261"/>
      <c r="G41" s="261"/>
      <c r="H41" s="265"/>
      <c r="I41" s="266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</row>
    <row r="42" spans="1:62" ht="22.5" customHeight="1" x14ac:dyDescent="0.25">
      <c r="A42" s="269" t="s">
        <v>55</v>
      </c>
      <c r="B42" s="269"/>
      <c r="C42" s="269"/>
      <c r="D42" s="269"/>
      <c r="E42" s="269"/>
      <c r="F42" s="269"/>
      <c r="G42" s="269"/>
      <c r="H42" s="267"/>
      <c r="I42" s="268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</row>
  </sheetData>
  <mergeCells count="413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1:BJ31"/>
    <mergeCell ref="AN31:AP31"/>
    <mergeCell ref="AQ31:AS31"/>
    <mergeCell ref="AT31:AW31"/>
    <mergeCell ref="AX31:AZ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BA31:BC31"/>
    <mergeCell ref="BD31:BF31"/>
    <mergeCell ref="W31:Y31"/>
    <mergeCell ref="AQ32:AS32"/>
    <mergeCell ref="AT32:AW32"/>
    <mergeCell ref="AX32:AZ32"/>
    <mergeCell ref="BA32:BC32"/>
    <mergeCell ref="BD32:BF32"/>
    <mergeCell ref="BA33:BC33"/>
    <mergeCell ref="BD33:BF33"/>
    <mergeCell ref="BG32:BJ32"/>
    <mergeCell ref="Z32:AB32"/>
    <mergeCell ref="AC32:AD32"/>
    <mergeCell ref="AE32:AG32"/>
    <mergeCell ref="AH32:AJ32"/>
    <mergeCell ref="AK32:AM32"/>
    <mergeCell ref="AN32:AP32"/>
    <mergeCell ref="Z33:AB33"/>
    <mergeCell ref="AC33:AD33"/>
    <mergeCell ref="AE33:AG33"/>
    <mergeCell ref="AK33:AM33"/>
    <mergeCell ref="AN33:AP33"/>
    <mergeCell ref="AQ33:AS33"/>
    <mergeCell ref="AT33:AW33"/>
    <mergeCell ref="AX33:AZ33"/>
    <mergeCell ref="A33:B33"/>
    <mergeCell ref="C33:G33"/>
    <mergeCell ref="BD34:BF34"/>
    <mergeCell ref="BG34:BJ34"/>
    <mergeCell ref="H33:I33"/>
    <mergeCell ref="J33:L33"/>
    <mergeCell ref="M33:N33"/>
    <mergeCell ref="O33:Q33"/>
    <mergeCell ref="M35:N35"/>
    <mergeCell ref="O35:Q35"/>
    <mergeCell ref="R35:T35"/>
    <mergeCell ref="U35:V35"/>
    <mergeCell ref="W35:Y35"/>
    <mergeCell ref="Z35:AB35"/>
    <mergeCell ref="AK34:AM34"/>
    <mergeCell ref="BG33:BJ33"/>
    <mergeCell ref="A34:B34"/>
    <mergeCell ref="C34:G34"/>
    <mergeCell ref="H34:I34"/>
    <mergeCell ref="J34:L34"/>
    <mergeCell ref="M34:N34"/>
    <mergeCell ref="O34:Q34"/>
    <mergeCell ref="R34:T34"/>
    <mergeCell ref="AH33:AJ33"/>
    <mergeCell ref="R33:T33"/>
    <mergeCell ref="U33:V33"/>
    <mergeCell ref="W33:Y33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AC34:AD34"/>
    <mergeCell ref="AE34:AG34"/>
    <mergeCell ref="AH34:AJ34"/>
    <mergeCell ref="AH36:AP37"/>
    <mergeCell ref="AQ36:AZ37"/>
    <mergeCell ref="BA36:BJ37"/>
    <mergeCell ref="A37:B37"/>
    <mergeCell ref="C37:G37"/>
    <mergeCell ref="H37:I37"/>
    <mergeCell ref="AT35:AW35"/>
    <mergeCell ref="AX35:AZ35"/>
    <mergeCell ref="BA35:BC35"/>
    <mergeCell ref="BD35:BF35"/>
    <mergeCell ref="BG35:BJ35"/>
    <mergeCell ref="A36:C36"/>
    <mergeCell ref="E36:I36"/>
    <mergeCell ref="J36:Q37"/>
    <mergeCell ref="R36:Y37"/>
    <mergeCell ref="Z36:AG37"/>
    <mergeCell ref="AC35:AD35"/>
    <mergeCell ref="AE35:AG35"/>
    <mergeCell ref="AH35:AJ35"/>
    <mergeCell ref="AK35:AM35"/>
    <mergeCell ref="AN35:AP35"/>
    <mergeCell ref="AQ35:AS35"/>
    <mergeCell ref="A35:I35"/>
    <mergeCell ref="J35:L35"/>
    <mergeCell ref="BA38:BJ38"/>
    <mergeCell ref="A39:I39"/>
    <mergeCell ref="J39:Q39"/>
    <mergeCell ref="R39:Y39"/>
    <mergeCell ref="Z39:AG39"/>
    <mergeCell ref="AH39:AP39"/>
    <mergeCell ref="AQ39:AZ39"/>
    <mergeCell ref="BA39:BJ39"/>
    <mergeCell ref="A38:I38"/>
    <mergeCell ref="J38:Q38"/>
    <mergeCell ref="R38:Y38"/>
    <mergeCell ref="Z38:AG38"/>
    <mergeCell ref="AH38:AP38"/>
    <mergeCell ref="AQ38:AZ38"/>
    <mergeCell ref="AH42:AP42"/>
    <mergeCell ref="AQ42:AZ42"/>
    <mergeCell ref="BA42:BJ42"/>
    <mergeCell ref="AQ40:AZ40"/>
    <mergeCell ref="BA40:BJ40"/>
    <mergeCell ref="A41:G41"/>
    <mergeCell ref="J41:Q41"/>
    <mergeCell ref="R41:Y41"/>
    <mergeCell ref="Z41:AG41"/>
    <mergeCell ref="AH41:AP41"/>
    <mergeCell ref="AQ41:AZ41"/>
    <mergeCell ref="BA41:BJ41"/>
    <mergeCell ref="A40:G40"/>
    <mergeCell ref="H40:I42"/>
    <mergeCell ref="J40:Q40"/>
    <mergeCell ref="R40:Y40"/>
    <mergeCell ref="Z40:AG40"/>
    <mergeCell ref="AH40:AP40"/>
    <mergeCell ref="A42:G42"/>
    <mergeCell ref="J42:Q42"/>
    <mergeCell ref="R42:Y42"/>
    <mergeCell ref="Z42:AG42"/>
  </mergeCells>
  <hyperlinks>
    <hyperlink ref="AB14" r:id="rId1"/>
  </hyperlinks>
  <pageMargins left="0.7" right="0.7" top="0.75" bottom="0.75" header="0.3" footer="0.3"/>
  <pageSetup paperSize="9" scale="92" orientation="landscape" r:id="rId2"/>
  <rowBreaks count="1" manualBreakCount="1">
    <brk id="42" max="5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view="pageBreakPreview" zoomScaleNormal="100" workbookViewId="0">
      <selection activeCell="AQ29" sqref="AQ29:AS29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4.7109375" style="33" customWidth="1"/>
    <col min="15" max="15" width="0.7109375" style="33" customWidth="1"/>
    <col min="16" max="16" width="3.5703125" style="33" customWidth="1"/>
    <col min="17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231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288" t="s">
        <v>232</v>
      </c>
      <c r="D22" s="288"/>
      <c r="E22" s="288"/>
      <c r="F22" s="288"/>
      <c r="G22" s="288"/>
      <c r="H22" s="294" t="s">
        <v>35</v>
      </c>
      <c r="I22" s="295"/>
      <c r="J22" s="296">
        <v>3.45</v>
      </c>
      <c r="K22" s="297"/>
      <c r="L22" s="298"/>
      <c r="M22" s="372"/>
      <c r="N22" s="373"/>
      <c r="O22" s="372">
        <f t="shared" ref="O22:O31" si="0">J22*M22</f>
        <v>0</v>
      </c>
      <c r="P22" s="374"/>
      <c r="Q22" s="373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66</v>
      </c>
      <c r="D23" s="288"/>
      <c r="E23" s="288"/>
      <c r="F23" s="288"/>
      <c r="G23" s="288"/>
      <c r="H23" s="284" t="s">
        <v>35</v>
      </c>
      <c r="I23" s="285"/>
      <c r="J23" s="289">
        <v>1.25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41</v>
      </c>
      <c r="D24" s="288"/>
      <c r="E24" s="288"/>
      <c r="F24" s="288"/>
      <c r="G24" s="288"/>
      <c r="H24" s="284" t="s">
        <v>35</v>
      </c>
      <c r="I24" s="285"/>
      <c r="J24" s="289">
        <v>0.6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68</v>
      </c>
      <c r="D25" s="282"/>
      <c r="E25" s="282"/>
      <c r="F25" s="282"/>
      <c r="G25" s="283"/>
      <c r="H25" s="284" t="s">
        <v>35</v>
      </c>
      <c r="I25" s="285"/>
      <c r="J25" s="286">
        <v>0.45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/>
      <c r="B26" s="281"/>
      <c r="C26" s="282"/>
      <c r="D26" s="282"/>
      <c r="E26" s="282"/>
      <c r="F26" s="282"/>
      <c r="G26" s="283"/>
      <c r="H26" s="284"/>
      <c r="I26" s="285"/>
      <c r="J26" s="286"/>
      <c r="K26" s="286"/>
      <c r="L26" s="286"/>
      <c r="M26" s="343"/>
      <c r="N26" s="343"/>
      <c r="O26" s="344"/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33</v>
      </c>
      <c r="B27" s="281"/>
      <c r="C27" s="282" t="s">
        <v>233</v>
      </c>
      <c r="D27" s="282"/>
      <c r="E27" s="282"/>
      <c r="F27" s="282"/>
      <c r="G27" s="283"/>
      <c r="H27" s="284" t="s">
        <v>35</v>
      </c>
      <c r="I27" s="285"/>
      <c r="J27" s="286">
        <f>15/200*150</f>
        <v>11.25</v>
      </c>
      <c r="K27" s="286"/>
      <c r="L27" s="286"/>
      <c r="M27" s="343"/>
      <c r="N27" s="343"/>
      <c r="O27" s="344">
        <f t="shared" si="0"/>
        <v>0</v>
      </c>
      <c r="P27" s="345"/>
      <c r="Q27" s="346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36</v>
      </c>
      <c r="B28" s="281"/>
      <c r="C28" s="282" t="s">
        <v>39</v>
      </c>
      <c r="D28" s="282"/>
      <c r="E28" s="282"/>
      <c r="F28" s="282"/>
      <c r="G28" s="283"/>
      <c r="H28" s="284" t="s">
        <v>35</v>
      </c>
      <c r="I28" s="285"/>
      <c r="J28" s="286">
        <f>4.76/200*150</f>
        <v>3.57</v>
      </c>
      <c r="K28" s="286"/>
      <c r="L28" s="286"/>
      <c r="M28" s="343"/>
      <c r="N28" s="343"/>
      <c r="O28" s="344">
        <f t="shared" si="0"/>
        <v>0</v>
      </c>
      <c r="P28" s="345"/>
      <c r="Q28" s="34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 t="s">
        <v>38</v>
      </c>
      <c r="B29" s="281"/>
      <c r="C29" s="282" t="s">
        <v>188</v>
      </c>
      <c r="D29" s="282"/>
      <c r="E29" s="282"/>
      <c r="F29" s="282"/>
      <c r="G29" s="283"/>
      <c r="H29" s="284" t="s">
        <v>35</v>
      </c>
      <c r="I29" s="285"/>
      <c r="J29" s="286">
        <f>3.18/200*150</f>
        <v>2.3850000000000002</v>
      </c>
      <c r="K29" s="286"/>
      <c r="L29" s="286"/>
      <c r="M29" s="343"/>
      <c r="N29" s="343"/>
      <c r="O29" s="344">
        <f t="shared" si="0"/>
        <v>0</v>
      </c>
      <c r="P29" s="345"/>
      <c r="Q29" s="346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281" t="s">
        <v>40</v>
      </c>
      <c r="B30" s="281"/>
      <c r="C30" s="282" t="s">
        <v>162</v>
      </c>
      <c r="D30" s="282"/>
      <c r="E30" s="282"/>
      <c r="F30" s="282"/>
      <c r="G30" s="283"/>
      <c r="H30" s="284" t="s">
        <v>35</v>
      </c>
      <c r="I30" s="285"/>
      <c r="J30" s="286">
        <f>0.1/200*150</f>
        <v>7.4999999999999997E-2</v>
      </c>
      <c r="K30" s="286"/>
      <c r="L30" s="286"/>
      <c r="M30" s="343"/>
      <c r="N30" s="343"/>
      <c r="O30" s="344">
        <f t="shared" si="0"/>
        <v>0</v>
      </c>
      <c r="P30" s="345"/>
      <c r="Q30" s="34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281" t="s">
        <v>42</v>
      </c>
      <c r="B31" s="281"/>
      <c r="C31" s="317" t="s">
        <v>234</v>
      </c>
      <c r="D31" s="317"/>
      <c r="E31" s="317"/>
      <c r="F31" s="317"/>
      <c r="G31" s="318"/>
      <c r="H31" s="348" t="s">
        <v>35</v>
      </c>
      <c r="I31" s="349"/>
      <c r="J31" s="321">
        <f>0.2/200*150</f>
        <v>0.15</v>
      </c>
      <c r="K31" s="321"/>
      <c r="L31" s="321"/>
      <c r="M31" s="364"/>
      <c r="N31" s="364"/>
      <c r="O31" s="353">
        <f t="shared" si="0"/>
        <v>0</v>
      </c>
      <c r="P31" s="355"/>
      <c r="Q31" s="354"/>
      <c r="R31" s="375"/>
      <c r="S31" s="375"/>
      <c r="T31" s="375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281"/>
      <c r="B32" s="281"/>
      <c r="C32" s="282"/>
      <c r="D32" s="282"/>
      <c r="E32" s="282"/>
      <c r="F32" s="282"/>
      <c r="G32" s="283"/>
      <c r="H32" s="284"/>
      <c r="I32" s="285"/>
      <c r="J32" s="286"/>
      <c r="K32" s="286"/>
      <c r="L32" s="286"/>
      <c r="M32" s="343"/>
      <c r="N32" s="343"/>
      <c r="O32" s="344"/>
      <c r="P32" s="345"/>
      <c r="Q32" s="346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281"/>
      <c r="B33" s="281"/>
      <c r="C33" s="282"/>
      <c r="D33" s="282"/>
      <c r="E33" s="282"/>
      <c r="F33" s="282"/>
      <c r="G33" s="283"/>
      <c r="H33" s="284"/>
      <c r="I33" s="285"/>
      <c r="J33" s="286"/>
      <c r="K33" s="286"/>
      <c r="L33" s="286"/>
      <c r="M33" s="343"/>
      <c r="N33" s="343"/>
      <c r="O33" s="344"/>
      <c r="P33" s="345"/>
      <c r="Q33" s="346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thickBot="1" x14ac:dyDescent="0.25">
      <c r="A34" s="176"/>
      <c r="B34" s="176"/>
      <c r="C34" s="204"/>
      <c r="D34" s="204"/>
      <c r="E34" s="204"/>
      <c r="F34" s="204"/>
      <c r="G34" s="205"/>
      <c r="H34" s="339"/>
      <c r="I34" s="340"/>
      <c r="J34" s="341"/>
      <c r="K34" s="341"/>
      <c r="L34" s="341"/>
      <c r="M34" s="342"/>
      <c r="N34" s="342"/>
      <c r="O34" s="225"/>
      <c r="P34" s="226"/>
      <c r="Q34" s="227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6"/>
    </row>
    <row r="35" spans="1:62" ht="19.5" customHeight="1" x14ac:dyDescent="0.25">
      <c r="A35" s="237" t="s">
        <v>46</v>
      </c>
      <c r="B35" s="238"/>
      <c r="C35" s="238"/>
      <c r="D35" s="238"/>
      <c r="E35" s="238"/>
      <c r="F35" s="238"/>
      <c r="G35" s="238"/>
      <c r="H35" s="238"/>
      <c r="I35" s="239"/>
      <c r="J35" s="332" t="s">
        <v>47</v>
      </c>
      <c r="K35" s="333"/>
      <c r="L35" s="334"/>
      <c r="M35" s="332" t="s">
        <v>47</v>
      </c>
      <c r="N35" s="334"/>
      <c r="O35" s="337">
        <f>SUM(O27:Q34)</f>
        <v>0</v>
      </c>
      <c r="P35" s="337"/>
      <c r="Q35" s="338"/>
      <c r="R35" s="332" t="s">
        <v>47</v>
      </c>
      <c r="S35" s="333"/>
      <c r="T35" s="334"/>
      <c r="U35" s="332" t="s">
        <v>47</v>
      </c>
      <c r="V35" s="334"/>
      <c r="W35" s="234"/>
      <c r="X35" s="234"/>
      <c r="Y35" s="235"/>
      <c r="Z35" s="332" t="s">
        <v>47</v>
      </c>
      <c r="AA35" s="333"/>
      <c r="AB35" s="334"/>
      <c r="AC35" s="332" t="s">
        <v>47</v>
      </c>
      <c r="AD35" s="334"/>
      <c r="AE35" s="234"/>
      <c r="AF35" s="234"/>
      <c r="AG35" s="235"/>
      <c r="AH35" s="332" t="s">
        <v>47</v>
      </c>
      <c r="AI35" s="333"/>
      <c r="AJ35" s="334"/>
      <c r="AK35" s="332" t="s">
        <v>47</v>
      </c>
      <c r="AL35" s="333"/>
      <c r="AM35" s="334"/>
      <c r="AN35" s="234"/>
      <c r="AO35" s="234"/>
      <c r="AP35" s="235"/>
      <c r="AQ35" s="332" t="s">
        <v>47</v>
      </c>
      <c r="AR35" s="333"/>
      <c r="AS35" s="334"/>
      <c r="AT35" s="332" t="s">
        <v>47</v>
      </c>
      <c r="AU35" s="333"/>
      <c r="AV35" s="333"/>
      <c r="AW35" s="334"/>
      <c r="AX35" s="234"/>
      <c r="AY35" s="234"/>
      <c r="AZ35" s="235"/>
      <c r="BA35" s="332" t="s">
        <v>47</v>
      </c>
      <c r="BB35" s="333"/>
      <c r="BC35" s="334"/>
      <c r="BD35" s="332" t="s">
        <v>47</v>
      </c>
      <c r="BE35" s="333"/>
      <c r="BF35" s="334"/>
      <c r="BG35" s="234"/>
      <c r="BH35" s="234"/>
      <c r="BI35" s="234"/>
      <c r="BJ35" s="235"/>
    </row>
    <row r="36" spans="1:62" ht="14.25" customHeight="1" x14ac:dyDescent="0.25">
      <c r="A36" s="251" t="s">
        <v>48</v>
      </c>
      <c r="B36" s="252"/>
      <c r="C36" s="252"/>
      <c r="D36" s="60"/>
      <c r="E36" s="252" t="s">
        <v>49</v>
      </c>
      <c r="F36" s="252"/>
      <c r="G36" s="252"/>
      <c r="H36" s="252"/>
      <c r="I36" s="253"/>
      <c r="J36" s="254">
        <f>O35*D36/100</f>
        <v>0</v>
      </c>
      <c r="K36" s="254"/>
      <c r="L36" s="254"/>
      <c r="M36" s="254"/>
      <c r="N36" s="254"/>
      <c r="O36" s="254"/>
      <c r="P36" s="254"/>
      <c r="Q36" s="25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6" customHeight="1" x14ac:dyDescent="0.25">
      <c r="A37" s="255"/>
      <c r="B37" s="256"/>
      <c r="C37" s="242"/>
      <c r="D37" s="242"/>
      <c r="E37" s="242"/>
      <c r="F37" s="242"/>
      <c r="G37" s="242"/>
      <c r="H37" s="243"/>
      <c r="I37" s="244"/>
      <c r="J37" s="254"/>
      <c r="K37" s="254"/>
      <c r="L37" s="254"/>
      <c r="M37" s="254"/>
      <c r="N37" s="254"/>
      <c r="O37" s="254"/>
      <c r="P37" s="254"/>
      <c r="Q37" s="25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9.5" customHeight="1" x14ac:dyDescent="0.25">
      <c r="A38" s="245" t="s">
        <v>50</v>
      </c>
      <c r="B38" s="246"/>
      <c r="C38" s="246"/>
      <c r="D38" s="246"/>
      <c r="E38" s="246"/>
      <c r="F38" s="246"/>
      <c r="G38" s="246"/>
      <c r="H38" s="246"/>
      <c r="I38" s="247"/>
      <c r="J38" s="248">
        <f>(O35+J36)/100</f>
        <v>0</v>
      </c>
      <c r="K38" s="248"/>
      <c r="L38" s="248"/>
      <c r="M38" s="248"/>
      <c r="N38" s="248"/>
      <c r="O38" s="248"/>
      <c r="P38" s="248"/>
      <c r="Q38" s="248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ht="19.5" customHeight="1" x14ac:dyDescent="0.25">
      <c r="A39" s="257" t="s">
        <v>51</v>
      </c>
      <c r="B39" s="258"/>
      <c r="C39" s="258"/>
      <c r="D39" s="258"/>
      <c r="E39" s="258"/>
      <c r="F39" s="258"/>
      <c r="G39" s="258"/>
      <c r="H39" s="258"/>
      <c r="I39" s="259"/>
      <c r="J39" s="164">
        <v>150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</row>
    <row r="40" spans="1:62" ht="18" customHeight="1" x14ac:dyDescent="0.25">
      <c r="A40" s="262" t="s">
        <v>52</v>
      </c>
      <c r="B40" s="262"/>
      <c r="C40" s="262"/>
      <c r="D40" s="262"/>
      <c r="E40" s="262"/>
      <c r="F40" s="262"/>
      <c r="G40" s="262"/>
      <c r="H40" s="263" t="s">
        <v>53</v>
      </c>
      <c r="I40" s="264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  <row r="41" spans="1:62" ht="19.5" customHeight="1" x14ac:dyDescent="0.25">
      <c r="A41" s="261" t="s">
        <v>54</v>
      </c>
      <c r="B41" s="261"/>
      <c r="C41" s="261"/>
      <c r="D41" s="261"/>
      <c r="E41" s="261"/>
      <c r="F41" s="261"/>
      <c r="G41" s="261"/>
      <c r="H41" s="265"/>
      <c r="I41" s="266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</row>
    <row r="42" spans="1:62" ht="22.5" customHeight="1" x14ac:dyDescent="0.25">
      <c r="A42" s="269" t="s">
        <v>55</v>
      </c>
      <c r="B42" s="269"/>
      <c r="C42" s="269"/>
      <c r="D42" s="269"/>
      <c r="E42" s="269"/>
      <c r="F42" s="269"/>
      <c r="G42" s="269"/>
      <c r="H42" s="267"/>
      <c r="I42" s="268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</row>
  </sheetData>
  <mergeCells count="413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1:BJ31"/>
    <mergeCell ref="AN31:AP31"/>
    <mergeCell ref="AQ31:AS31"/>
    <mergeCell ref="AT31:AW31"/>
    <mergeCell ref="AX31:AZ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BA31:BC31"/>
    <mergeCell ref="BD31:BF31"/>
    <mergeCell ref="W31:Y31"/>
    <mergeCell ref="AQ32:AS32"/>
    <mergeCell ref="AT32:AW32"/>
    <mergeCell ref="AX32:AZ32"/>
    <mergeCell ref="BA32:BC32"/>
    <mergeCell ref="BD32:BF32"/>
    <mergeCell ref="BA33:BC33"/>
    <mergeCell ref="BD33:BF33"/>
    <mergeCell ref="BG32:BJ32"/>
    <mergeCell ref="Z32:AB32"/>
    <mergeCell ref="AC32:AD32"/>
    <mergeCell ref="AE32:AG32"/>
    <mergeCell ref="AH32:AJ32"/>
    <mergeCell ref="AK32:AM32"/>
    <mergeCell ref="AN32:AP32"/>
    <mergeCell ref="Z33:AB33"/>
    <mergeCell ref="AC33:AD33"/>
    <mergeCell ref="AE33:AG33"/>
    <mergeCell ref="AK33:AM33"/>
    <mergeCell ref="AN33:AP33"/>
    <mergeCell ref="AQ33:AS33"/>
    <mergeCell ref="AT33:AW33"/>
    <mergeCell ref="AX33:AZ33"/>
    <mergeCell ref="A33:B33"/>
    <mergeCell ref="C33:G33"/>
    <mergeCell ref="BD34:BF34"/>
    <mergeCell ref="BG34:BJ34"/>
    <mergeCell ref="H33:I33"/>
    <mergeCell ref="J33:L33"/>
    <mergeCell ref="M33:N33"/>
    <mergeCell ref="O33:Q33"/>
    <mergeCell ref="M35:N35"/>
    <mergeCell ref="O35:Q35"/>
    <mergeCell ref="R35:T35"/>
    <mergeCell ref="U35:V35"/>
    <mergeCell ref="W35:Y35"/>
    <mergeCell ref="Z35:AB35"/>
    <mergeCell ref="AK34:AM34"/>
    <mergeCell ref="BG33:BJ33"/>
    <mergeCell ref="A34:B34"/>
    <mergeCell ref="C34:G34"/>
    <mergeCell ref="H34:I34"/>
    <mergeCell ref="J34:L34"/>
    <mergeCell ref="M34:N34"/>
    <mergeCell ref="O34:Q34"/>
    <mergeCell ref="R34:T34"/>
    <mergeCell ref="AH33:AJ33"/>
    <mergeCell ref="R33:T33"/>
    <mergeCell ref="U33:V33"/>
    <mergeCell ref="W33:Y33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AC34:AD34"/>
    <mergeCell ref="AE34:AG34"/>
    <mergeCell ref="AH34:AJ34"/>
    <mergeCell ref="AH36:AP37"/>
    <mergeCell ref="AQ36:AZ37"/>
    <mergeCell ref="BA36:BJ37"/>
    <mergeCell ref="A37:B37"/>
    <mergeCell ref="C37:G37"/>
    <mergeCell ref="H37:I37"/>
    <mergeCell ref="AT35:AW35"/>
    <mergeCell ref="AX35:AZ35"/>
    <mergeCell ref="BA35:BC35"/>
    <mergeCell ref="BD35:BF35"/>
    <mergeCell ref="BG35:BJ35"/>
    <mergeCell ref="A36:C36"/>
    <mergeCell ref="E36:I36"/>
    <mergeCell ref="J36:Q37"/>
    <mergeCell ref="R36:Y37"/>
    <mergeCell ref="Z36:AG37"/>
    <mergeCell ref="AC35:AD35"/>
    <mergeCell ref="AE35:AG35"/>
    <mergeCell ref="AH35:AJ35"/>
    <mergeCell ref="AK35:AM35"/>
    <mergeCell ref="AN35:AP35"/>
    <mergeCell ref="AQ35:AS35"/>
    <mergeCell ref="A35:I35"/>
    <mergeCell ref="J35:L35"/>
    <mergeCell ref="BA38:BJ38"/>
    <mergeCell ref="A39:I39"/>
    <mergeCell ref="J39:Q39"/>
    <mergeCell ref="R39:Y39"/>
    <mergeCell ref="Z39:AG39"/>
    <mergeCell ref="AH39:AP39"/>
    <mergeCell ref="AQ39:AZ39"/>
    <mergeCell ref="BA39:BJ39"/>
    <mergeCell ref="A38:I38"/>
    <mergeCell ref="J38:Q38"/>
    <mergeCell ref="R38:Y38"/>
    <mergeCell ref="Z38:AG38"/>
    <mergeCell ref="AH38:AP38"/>
    <mergeCell ref="AQ38:AZ38"/>
    <mergeCell ref="AH42:AP42"/>
    <mergeCell ref="AQ42:AZ42"/>
    <mergeCell ref="BA42:BJ42"/>
    <mergeCell ref="AQ40:AZ40"/>
    <mergeCell ref="BA40:BJ40"/>
    <mergeCell ref="A41:G41"/>
    <mergeCell ref="J41:Q41"/>
    <mergeCell ref="R41:Y41"/>
    <mergeCell ref="Z41:AG41"/>
    <mergeCell ref="AH41:AP41"/>
    <mergeCell ref="AQ41:AZ41"/>
    <mergeCell ref="BA41:BJ41"/>
    <mergeCell ref="A40:G40"/>
    <mergeCell ref="H40:I42"/>
    <mergeCell ref="J40:Q40"/>
    <mergeCell ref="R40:Y40"/>
    <mergeCell ref="Z40:AG40"/>
    <mergeCell ref="AH40:AP40"/>
    <mergeCell ref="A42:G42"/>
    <mergeCell ref="J42:Q42"/>
    <mergeCell ref="R42:Y42"/>
    <mergeCell ref="Z42:AG42"/>
  </mergeCells>
  <hyperlinks>
    <hyperlink ref="AB14" r:id="rId1"/>
  </hyperlinks>
  <pageMargins left="0.7" right="0.7" top="0.75" bottom="0.75" header="0.3" footer="0.3"/>
  <pageSetup paperSize="9" scale="92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view="pageBreakPreview" zoomScaleNormal="100" workbookViewId="0">
      <selection activeCell="W31" sqref="W31:Y31"/>
    </sheetView>
  </sheetViews>
  <sheetFormatPr defaultRowHeight="15" x14ac:dyDescent="0.25"/>
  <cols>
    <col min="1" max="1" width="1.28515625" style="33" customWidth="1"/>
    <col min="2" max="2" width="2.42578125" style="33" customWidth="1"/>
    <col min="3" max="3" width="3.140625" style="33" customWidth="1"/>
    <col min="4" max="4" width="5" style="33" customWidth="1"/>
    <col min="5" max="5" width="4.5703125" style="33" customWidth="1"/>
    <col min="6" max="6" width="5.5703125" style="33" customWidth="1"/>
    <col min="7" max="7" width="5.42578125" style="33" customWidth="1"/>
    <col min="8" max="8" width="3.140625" style="33" customWidth="1"/>
    <col min="9" max="9" width="1.85546875" style="33" customWidth="1"/>
    <col min="10" max="10" width="1.7109375" style="33" customWidth="1"/>
    <col min="11" max="11" width="1.28515625" style="33" customWidth="1"/>
    <col min="12" max="12" width="2.28515625" style="33" customWidth="1"/>
    <col min="13" max="13" width="1.140625" style="33" customWidth="1"/>
    <col min="14" max="14" width="5.7109375" style="33" customWidth="1"/>
    <col min="15" max="15" width="0.7109375" style="33" customWidth="1"/>
    <col min="16" max="16" width="3.5703125" style="33" customWidth="1"/>
    <col min="17" max="17" width="2.7109375" style="33" customWidth="1"/>
    <col min="18" max="18" width="1.7109375" style="33" customWidth="1"/>
    <col min="19" max="19" width="1.28515625" style="33" customWidth="1"/>
    <col min="20" max="20" width="2.28515625" style="33" customWidth="1"/>
    <col min="21" max="21" width="1.28515625" style="33" customWidth="1"/>
    <col min="22" max="22" width="4.7109375" style="33" customWidth="1"/>
    <col min="23" max="23" width="0.85546875" style="33" customWidth="1"/>
    <col min="24" max="24" width="3.42578125" style="33" customWidth="1"/>
    <col min="25" max="26" width="1.7109375" style="33" customWidth="1"/>
    <col min="27" max="27" width="1.28515625" style="33" customWidth="1"/>
    <col min="28" max="28" width="2.28515625" style="33" customWidth="1"/>
    <col min="29" max="29" width="1.42578125" style="33" customWidth="1"/>
    <col min="30" max="30" width="4.5703125" style="33" customWidth="1"/>
    <col min="31" max="31" width="0.7109375" style="33" customWidth="1"/>
    <col min="32" max="32" width="3.5703125" style="33" customWidth="1"/>
    <col min="33" max="33" width="1.85546875" style="33" customWidth="1"/>
    <col min="34" max="34" width="1.7109375" style="33" customWidth="1"/>
    <col min="35" max="35" width="1.28515625" style="33" customWidth="1"/>
    <col min="36" max="36" width="2.28515625" style="33" customWidth="1"/>
    <col min="37" max="37" width="1.140625" style="33" customWidth="1"/>
    <col min="38" max="38" width="2.42578125" style="33" customWidth="1"/>
    <col min="39" max="39" width="2.7109375" style="33" customWidth="1"/>
    <col min="40" max="40" width="0.7109375" style="33" customWidth="1"/>
    <col min="41" max="41" width="3.42578125" style="33" customWidth="1"/>
    <col min="42" max="42" width="1.85546875" style="33" customWidth="1"/>
    <col min="43" max="43" width="1.7109375" style="33" customWidth="1"/>
    <col min="44" max="44" width="1.28515625" style="33" customWidth="1"/>
    <col min="45" max="45" width="2.28515625" style="33" customWidth="1"/>
    <col min="46" max="46" width="1.140625" style="33" customWidth="1"/>
    <col min="47" max="47" width="1.42578125" style="33" customWidth="1"/>
    <col min="48" max="48" width="1.28515625" style="33" customWidth="1"/>
    <col min="49" max="49" width="2.140625" style="33" customWidth="1"/>
    <col min="50" max="50" width="0.85546875" style="33" customWidth="1"/>
    <col min="51" max="51" width="3.140625" style="33" customWidth="1"/>
    <col min="52" max="52" width="2" style="33" customWidth="1"/>
    <col min="53" max="53" width="1.7109375" style="33" customWidth="1"/>
    <col min="54" max="54" width="1.28515625" style="33" customWidth="1"/>
    <col min="55" max="55" width="2.28515625" style="33" customWidth="1"/>
    <col min="56" max="56" width="1.140625" style="33" customWidth="1"/>
    <col min="57" max="58" width="2.42578125" style="33" customWidth="1"/>
    <col min="59" max="59" width="0.85546875" style="33" customWidth="1"/>
    <col min="60" max="61" width="1.7109375" style="33" customWidth="1"/>
    <col min="62" max="62" width="2" style="33" customWidth="1"/>
    <col min="63" max="16384" width="9.140625" style="33"/>
  </cols>
  <sheetData>
    <row r="1" spans="1:62" s="31" customFormat="1" ht="12" x14ac:dyDescent="0.2">
      <c r="AS1" s="32" t="s">
        <v>0</v>
      </c>
    </row>
    <row r="2" spans="1:62" s="31" customFormat="1" ht="12" x14ac:dyDescent="0.2">
      <c r="AS2" s="32" t="s">
        <v>1</v>
      </c>
    </row>
    <row r="3" spans="1:62" s="31" customFormat="1" ht="12" x14ac:dyDescent="0.2">
      <c r="AS3" s="32" t="s">
        <v>2</v>
      </c>
    </row>
    <row r="4" spans="1:62" ht="14.1" customHeight="1" thickBot="1" x14ac:dyDescent="0.3">
      <c r="BC4" s="122" t="s">
        <v>3</v>
      </c>
      <c r="BD4" s="122"/>
      <c r="BE4" s="122"/>
      <c r="BF4" s="122"/>
      <c r="BG4" s="122"/>
      <c r="BH4" s="122"/>
      <c r="BI4" s="122"/>
      <c r="BJ4" s="122"/>
    </row>
    <row r="5" spans="1:62" s="34" customFormat="1" ht="15.95" customHeight="1" x14ac:dyDescent="0.2">
      <c r="AS5" s="35"/>
      <c r="AT5" s="35"/>
      <c r="AU5" s="35"/>
      <c r="AV5" s="35"/>
      <c r="AW5" s="35"/>
      <c r="AX5" s="35"/>
      <c r="AY5" s="35"/>
      <c r="AZ5" s="35"/>
      <c r="BA5" s="35" t="s">
        <v>4</v>
      </c>
      <c r="BB5" s="36"/>
      <c r="BC5" s="123"/>
      <c r="BD5" s="124"/>
      <c r="BE5" s="124"/>
      <c r="BF5" s="124"/>
      <c r="BG5" s="124"/>
      <c r="BH5" s="124"/>
      <c r="BI5" s="124"/>
      <c r="BJ5" s="125"/>
    </row>
    <row r="6" spans="1:62" s="34" customFormat="1" ht="15.9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BA6" s="35" t="s">
        <v>5</v>
      </c>
      <c r="BC6" s="127"/>
      <c r="BD6" s="128"/>
      <c r="BE6" s="128"/>
      <c r="BF6" s="128"/>
      <c r="BG6" s="128"/>
      <c r="BH6" s="128"/>
      <c r="BI6" s="128"/>
      <c r="BJ6" s="129"/>
    </row>
    <row r="7" spans="1:62" s="34" customFormat="1" ht="8.25" customHeight="1" x14ac:dyDescent="0.2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BA7" s="35"/>
      <c r="BC7" s="131"/>
      <c r="BD7" s="132"/>
      <c r="BE7" s="132"/>
      <c r="BF7" s="132"/>
      <c r="BG7" s="132"/>
      <c r="BH7" s="132"/>
      <c r="BI7" s="132"/>
      <c r="BJ7" s="133"/>
    </row>
    <row r="8" spans="1:62" s="38" customFormat="1" ht="11.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34"/>
      <c r="BD8" s="135"/>
      <c r="BE8" s="135"/>
      <c r="BF8" s="135"/>
      <c r="BG8" s="135"/>
      <c r="BH8" s="135"/>
      <c r="BI8" s="135"/>
      <c r="BJ8" s="136"/>
    </row>
    <row r="9" spans="1:62" s="38" customFormat="1" ht="15.95" customHeight="1" x14ac:dyDescent="0.2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49"/>
      <c r="AH9" s="49"/>
      <c r="AI9" s="49"/>
      <c r="AJ9" s="40"/>
      <c r="AK9" s="40"/>
      <c r="AL9" s="40"/>
      <c r="AM9" s="40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36"/>
      <c r="BA9" s="41" t="s">
        <v>8</v>
      </c>
      <c r="BB9" s="41"/>
      <c r="BC9" s="117"/>
      <c r="BD9" s="118"/>
      <c r="BE9" s="118"/>
      <c r="BF9" s="118"/>
      <c r="BG9" s="118"/>
      <c r="BH9" s="118"/>
      <c r="BI9" s="118"/>
      <c r="BJ9" s="119"/>
    </row>
    <row r="10" spans="1:62" s="34" customFormat="1" ht="15.95" customHeight="1" x14ac:dyDescent="0.2">
      <c r="A10" s="120" t="s">
        <v>131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17"/>
      <c r="BD10" s="118"/>
      <c r="BE10" s="118"/>
      <c r="BF10" s="118"/>
      <c r="BG10" s="118"/>
      <c r="BH10" s="118"/>
      <c r="BI10" s="118"/>
      <c r="BJ10" s="119"/>
    </row>
    <row r="11" spans="1:62" s="34" customFormat="1" ht="15.95" customHeight="1" x14ac:dyDescent="0.2">
      <c r="A11" s="116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42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36"/>
      <c r="AZ11" s="35"/>
      <c r="BA11" s="41" t="s">
        <v>11</v>
      </c>
      <c r="BB11" s="43"/>
      <c r="BC11" s="117"/>
      <c r="BD11" s="118"/>
      <c r="BE11" s="118"/>
      <c r="BF11" s="118"/>
      <c r="BG11" s="118"/>
      <c r="BH11" s="118"/>
      <c r="BI11" s="118"/>
      <c r="BJ11" s="119"/>
    </row>
    <row r="12" spans="1:62" ht="15.95" customHeight="1" thickBot="1" x14ac:dyDescent="0.3">
      <c r="AP12" s="34"/>
      <c r="AQ12" s="34"/>
      <c r="AR12" s="34"/>
      <c r="AS12" s="35"/>
      <c r="AT12" s="35"/>
      <c r="AU12" s="35"/>
      <c r="AV12" s="35"/>
      <c r="AW12" s="35"/>
      <c r="AX12" s="35"/>
      <c r="AY12" s="35"/>
      <c r="AZ12" s="37"/>
      <c r="BA12" s="35" t="s">
        <v>12</v>
      </c>
      <c r="BB12" s="42"/>
      <c r="BC12" s="137"/>
      <c r="BD12" s="138"/>
      <c r="BE12" s="138"/>
      <c r="BF12" s="138"/>
      <c r="BG12" s="138"/>
      <c r="BH12" s="138"/>
      <c r="BI12" s="138"/>
      <c r="BJ12" s="139"/>
    </row>
    <row r="13" spans="1:62" s="31" customFormat="1" ht="14.25" customHeight="1" thickBot="1" x14ac:dyDescent="0.25">
      <c r="AD13" s="140" t="s">
        <v>13</v>
      </c>
      <c r="AE13" s="140"/>
      <c r="AF13" s="140"/>
      <c r="AG13" s="140"/>
      <c r="AH13" s="140"/>
      <c r="AI13" s="140"/>
      <c r="AJ13" s="140"/>
      <c r="AK13" s="140"/>
      <c r="AL13" s="140" t="s">
        <v>14</v>
      </c>
      <c r="AM13" s="140"/>
      <c r="AN13" s="140"/>
      <c r="AO13" s="140"/>
      <c r="AP13" s="140"/>
      <c r="AQ13" s="140"/>
      <c r="AR13" s="140"/>
      <c r="AS13" s="140"/>
      <c r="AT13" s="44"/>
      <c r="AU13" s="44"/>
      <c r="AV13" s="44"/>
      <c r="AW13" s="45"/>
      <c r="AX13" s="45"/>
      <c r="AY13" s="45"/>
      <c r="AZ13" s="45"/>
      <c r="BA13" s="45"/>
      <c r="BB13" s="45"/>
      <c r="BC13" s="45"/>
      <c r="BD13" s="45"/>
      <c r="BE13" s="45"/>
      <c r="BF13" s="36"/>
      <c r="BG13" s="45"/>
      <c r="BH13" s="45"/>
      <c r="BI13" s="45"/>
      <c r="BJ13" s="45"/>
    </row>
    <row r="14" spans="1:62" s="31" customFormat="1" ht="15.75" customHeight="1" thickBot="1" x14ac:dyDescent="0.25">
      <c r="AB14" s="15" t="s">
        <v>15</v>
      </c>
      <c r="AC14" s="46"/>
      <c r="AD14" s="141"/>
      <c r="AE14" s="142"/>
      <c r="AF14" s="142"/>
      <c r="AG14" s="142"/>
      <c r="AH14" s="142"/>
      <c r="AI14" s="142"/>
      <c r="AJ14" s="142"/>
      <c r="AK14" s="142"/>
      <c r="AL14" s="143">
        <v>43101</v>
      </c>
      <c r="AM14" s="144"/>
      <c r="AN14" s="144"/>
      <c r="AO14" s="144"/>
      <c r="AP14" s="144"/>
      <c r="AQ14" s="144"/>
      <c r="AR14" s="144"/>
      <c r="AS14" s="145"/>
      <c r="AT14" s="46"/>
      <c r="AU14" s="46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35"/>
      <c r="BG14" s="45"/>
      <c r="BH14" s="45"/>
      <c r="BI14" s="45"/>
      <c r="BJ14" s="45"/>
    </row>
    <row r="15" spans="1:62" s="34" customFormat="1" ht="5.0999999999999996" customHeight="1" x14ac:dyDescent="0.2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37"/>
      <c r="AO15" s="37"/>
      <c r="AP15" s="37"/>
      <c r="AQ15" s="37"/>
      <c r="AR15" s="37"/>
      <c r="AS15" s="37"/>
      <c r="AT15" s="37"/>
      <c r="AV15" s="37"/>
      <c r="AW15" s="37"/>
      <c r="AX15" s="37"/>
      <c r="AY15" s="37"/>
      <c r="AZ15" s="37"/>
      <c r="BA15" s="37"/>
      <c r="BB15" s="37"/>
      <c r="BC15" s="37"/>
      <c r="BD15" s="36"/>
      <c r="BE15" s="37"/>
      <c r="BF15" s="37"/>
      <c r="BG15" s="45"/>
      <c r="BH15" s="45"/>
      <c r="BI15" s="37"/>
      <c r="BJ15" s="37"/>
    </row>
    <row r="16" spans="1:62" s="34" customFormat="1" ht="15" customHeight="1" x14ac:dyDescent="0.2">
      <c r="A16" s="146" t="s">
        <v>16</v>
      </c>
      <c r="B16" s="147"/>
      <c r="C16" s="147"/>
      <c r="D16" s="147"/>
      <c r="E16" s="147"/>
      <c r="F16" s="147"/>
      <c r="G16" s="147"/>
      <c r="H16" s="147"/>
      <c r="I16" s="148"/>
      <c r="J16" s="155" t="s">
        <v>17</v>
      </c>
      <c r="K16" s="156"/>
      <c r="L16" s="156"/>
      <c r="M16" s="156"/>
      <c r="N16" s="156"/>
      <c r="O16" s="156"/>
      <c r="P16" s="156"/>
      <c r="Q16" s="157"/>
      <c r="R16" s="155" t="s">
        <v>18</v>
      </c>
      <c r="S16" s="156"/>
      <c r="T16" s="156"/>
      <c r="U16" s="156"/>
      <c r="V16" s="156"/>
      <c r="W16" s="156"/>
      <c r="X16" s="156"/>
      <c r="Y16" s="157"/>
      <c r="Z16" s="155" t="s">
        <v>19</v>
      </c>
      <c r="AA16" s="156"/>
      <c r="AB16" s="156"/>
      <c r="AC16" s="156"/>
      <c r="AD16" s="156"/>
      <c r="AE16" s="156"/>
      <c r="AF16" s="156"/>
      <c r="AG16" s="157"/>
      <c r="AH16" s="155" t="s">
        <v>20</v>
      </c>
      <c r="AI16" s="156"/>
      <c r="AJ16" s="156"/>
      <c r="AK16" s="156"/>
      <c r="AL16" s="156"/>
      <c r="AM16" s="156"/>
      <c r="AN16" s="156"/>
      <c r="AO16" s="156"/>
      <c r="AP16" s="157"/>
      <c r="AQ16" s="155" t="s">
        <v>21</v>
      </c>
      <c r="AR16" s="156"/>
      <c r="AS16" s="156"/>
      <c r="AT16" s="156"/>
      <c r="AU16" s="156"/>
      <c r="AV16" s="156"/>
      <c r="AW16" s="156"/>
      <c r="AX16" s="156"/>
      <c r="AY16" s="156"/>
      <c r="AZ16" s="157"/>
      <c r="BA16" s="155" t="s">
        <v>22</v>
      </c>
      <c r="BB16" s="156"/>
      <c r="BC16" s="156"/>
      <c r="BD16" s="156"/>
      <c r="BE16" s="156"/>
      <c r="BF16" s="156"/>
      <c r="BG16" s="156"/>
      <c r="BH16" s="156"/>
      <c r="BI16" s="156"/>
      <c r="BJ16" s="157"/>
    </row>
    <row r="17" spans="1:62" s="34" customFormat="1" ht="10.5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1"/>
      <c r="J17" s="50" t="s">
        <v>23</v>
      </c>
      <c r="K17" s="160">
        <v>43101</v>
      </c>
      <c r="L17" s="160"/>
      <c r="M17" s="160"/>
      <c r="N17" s="160"/>
      <c r="O17" s="160"/>
      <c r="P17" s="160"/>
      <c r="Q17" s="51" t="s">
        <v>24</v>
      </c>
      <c r="R17" s="50" t="s">
        <v>23</v>
      </c>
      <c r="S17" s="161"/>
      <c r="T17" s="161"/>
      <c r="U17" s="161"/>
      <c r="V17" s="161"/>
      <c r="W17" s="161"/>
      <c r="X17" s="161"/>
      <c r="Y17" s="51" t="s">
        <v>24</v>
      </c>
      <c r="Z17" s="50" t="s">
        <v>23</v>
      </c>
      <c r="AA17" s="161"/>
      <c r="AB17" s="161"/>
      <c r="AC17" s="161"/>
      <c r="AD17" s="161"/>
      <c r="AE17" s="161"/>
      <c r="AF17" s="161"/>
      <c r="AG17" s="51" t="s">
        <v>24</v>
      </c>
      <c r="AH17" s="50" t="s">
        <v>23</v>
      </c>
      <c r="AI17" s="162"/>
      <c r="AJ17" s="162"/>
      <c r="AK17" s="162"/>
      <c r="AL17" s="162"/>
      <c r="AM17" s="162"/>
      <c r="AN17" s="162"/>
      <c r="AO17" s="162"/>
      <c r="AP17" s="51" t="s">
        <v>24</v>
      </c>
      <c r="AQ17" s="50" t="s">
        <v>23</v>
      </c>
      <c r="AR17" s="162"/>
      <c r="AS17" s="162"/>
      <c r="AT17" s="162"/>
      <c r="AU17" s="162"/>
      <c r="AV17" s="162"/>
      <c r="AW17" s="162"/>
      <c r="AX17" s="162"/>
      <c r="AY17" s="162"/>
      <c r="AZ17" s="51" t="s">
        <v>24</v>
      </c>
      <c r="BA17" s="50" t="s">
        <v>23</v>
      </c>
      <c r="BB17" s="162"/>
      <c r="BC17" s="162"/>
      <c r="BD17" s="162"/>
      <c r="BE17" s="162"/>
      <c r="BF17" s="162"/>
      <c r="BG17" s="162"/>
      <c r="BH17" s="162"/>
      <c r="BI17" s="162"/>
      <c r="BJ17" s="52" t="s">
        <v>24</v>
      </c>
    </row>
    <row r="18" spans="1:62" s="34" customFormat="1" ht="3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4"/>
      <c r="J18" s="53"/>
      <c r="K18" s="54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6"/>
      <c r="AU18" s="56"/>
      <c r="AV18" s="56"/>
      <c r="AW18" s="56"/>
      <c r="AX18" s="56"/>
      <c r="AY18" s="56"/>
      <c r="AZ18" s="57"/>
      <c r="BA18" s="53"/>
      <c r="BB18" s="54"/>
      <c r="BC18" s="54"/>
      <c r="BD18" s="54"/>
      <c r="BE18" s="54"/>
      <c r="BF18" s="54"/>
      <c r="BG18" s="54"/>
      <c r="BH18" s="54"/>
      <c r="BI18" s="54"/>
      <c r="BJ18" s="55"/>
    </row>
    <row r="19" spans="1:62" ht="10.5" customHeight="1" x14ac:dyDescent="0.25">
      <c r="A19" s="172" t="s">
        <v>25</v>
      </c>
      <c r="B19" s="172"/>
      <c r="C19" s="158" t="s">
        <v>26</v>
      </c>
      <c r="D19" s="158"/>
      <c r="E19" s="158"/>
      <c r="F19" s="158"/>
      <c r="G19" s="158"/>
      <c r="H19" s="158"/>
      <c r="I19" s="158"/>
      <c r="J19" s="159" t="s">
        <v>27</v>
      </c>
      <c r="K19" s="159"/>
      <c r="L19" s="159"/>
      <c r="M19" s="159" t="s">
        <v>28</v>
      </c>
      <c r="N19" s="159"/>
      <c r="O19" s="159" t="s">
        <v>29</v>
      </c>
      <c r="P19" s="159"/>
      <c r="Q19" s="159"/>
      <c r="R19" s="159" t="s">
        <v>30</v>
      </c>
      <c r="S19" s="159"/>
      <c r="T19" s="159"/>
      <c r="U19" s="159" t="s">
        <v>28</v>
      </c>
      <c r="V19" s="159"/>
      <c r="W19" s="159" t="s">
        <v>29</v>
      </c>
      <c r="X19" s="159"/>
      <c r="Y19" s="159"/>
      <c r="Z19" s="159" t="s">
        <v>30</v>
      </c>
      <c r="AA19" s="159"/>
      <c r="AB19" s="159"/>
      <c r="AC19" s="159" t="s">
        <v>28</v>
      </c>
      <c r="AD19" s="159"/>
      <c r="AE19" s="159" t="s">
        <v>29</v>
      </c>
      <c r="AF19" s="159"/>
      <c r="AG19" s="159"/>
      <c r="AH19" s="159" t="s">
        <v>30</v>
      </c>
      <c r="AI19" s="159"/>
      <c r="AJ19" s="159"/>
      <c r="AK19" s="159" t="s">
        <v>28</v>
      </c>
      <c r="AL19" s="159"/>
      <c r="AM19" s="159"/>
      <c r="AN19" s="159" t="s">
        <v>29</v>
      </c>
      <c r="AO19" s="159"/>
      <c r="AP19" s="159"/>
      <c r="AQ19" s="159" t="s">
        <v>30</v>
      </c>
      <c r="AR19" s="159"/>
      <c r="AS19" s="171"/>
      <c r="AT19" s="159" t="s">
        <v>28</v>
      </c>
      <c r="AU19" s="159"/>
      <c r="AV19" s="159"/>
      <c r="AW19" s="159"/>
      <c r="AX19" s="159" t="s">
        <v>29</v>
      </c>
      <c r="AY19" s="159"/>
      <c r="AZ19" s="159"/>
      <c r="BA19" s="159" t="s">
        <v>30</v>
      </c>
      <c r="BB19" s="159"/>
      <c r="BC19" s="159"/>
      <c r="BD19" s="159" t="s">
        <v>28</v>
      </c>
      <c r="BE19" s="159"/>
      <c r="BF19" s="159"/>
      <c r="BG19" s="159" t="s">
        <v>29</v>
      </c>
      <c r="BH19" s="159"/>
      <c r="BI19" s="159"/>
      <c r="BJ19" s="159"/>
    </row>
    <row r="20" spans="1:62" ht="30.75" customHeight="1" x14ac:dyDescent="0.25">
      <c r="A20" s="172"/>
      <c r="B20" s="172"/>
      <c r="C20" s="164" t="s">
        <v>31</v>
      </c>
      <c r="D20" s="164"/>
      <c r="E20" s="164"/>
      <c r="F20" s="164"/>
      <c r="G20" s="164"/>
      <c r="H20" s="164" t="s">
        <v>32</v>
      </c>
      <c r="I20" s="164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spans="1:62" ht="13.5" customHeight="1" thickBot="1" x14ac:dyDescent="0.3">
      <c r="A21" s="165">
        <v>1</v>
      </c>
      <c r="B21" s="165"/>
      <c r="C21" s="166">
        <v>2</v>
      </c>
      <c r="D21" s="167"/>
      <c r="E21" s="167"/>
      <c r="F21" s="167"/>
      <c r="G21" s="168"/>
      <c r="H21" s="169">
        <v>3</v>
      </c>
      <c r="I21" s="170"/>
      <c r="J21" s="163">
        <v>4</v>
      </c>
      <c r="K21" s="163"/>
      <c r="L21" s="163"/>
      <c r="M21" s="163">
        <v>5</v>
      </c>
      <c r="N21" s="163"/>
      <c r="O21" s="163">
        <v>6</v>
      </c>
      <c r="P21" s="163"/>
      <c r="Q21" s="163"/>
      <c r="R21" s="163">
        <v>7</v>
      </c>
      <c r="S21" s="163"/>
      <c r="T21" s="163"/>
      <c r="U21" s="163">
        <v>8</v>
      </c>
      <c r="V21" s="163"/>
      <c r="W21" s="163">
        <v>9</v>
      </c>
      <c r="X21" s="163"/>
      <c r="Y21" s="163"/>
      <c r="Z21" s="163">
        <v>10</v>
      </c>
      <c r="AA21" s="163"/>
      <c r="AB21" s="163"/>
      <c r="AC21" s="163">
        <v>11</v>
      </c>
      <c r="AD21" s="163"/>
      <c r="AE21" s="163">
        <v>12</v>
      </c>
      <c r="AF21" s="163"/>
      <c r="AG21" s="163"/>
      <c r="AH21" s="163">
        <v>13</v>
      </c>
      <c r="AI21" s="163"/>
      <c r="AJ21" s="163"/>
      <c r="AK21" s="163">
        <v>14</v>
      </c>
      <c r="AL21" s="163"/>
      <c r="AM21" s="163"/>
      <c r="AN21" s="163">
        <v>15</v>
      </c>
      <c r="AO21" s="163"/>
      <c r="AP21" s="163"/>
      <c r="AQ21" s="163">
        <v>16</v>
      </c>
      <c r="AR21" s="163"/>
      <c r="AS21" s="163"/>
      <c r="AT21" s="163">
        <v>17</v>
      </c>
      <c r="AU21" s="163"/>
      <c r="AV21" s="163"/>
      <c r="AW21" s="163"/>
      <c r="AX21" s="163">
        <v>18</v>
      </c>
      <c r="AY21" s="163"/>
      <c r="AZ21" s="163"/>
      <c r="BA21" s="163">
        <v>19</v>
      </c>
      <c r="BB21" s="163"/>
      <c r="BC21" s="163"/>
      <c r="BD21" s="163">
        <v>20</v>
      </c>
      <c r="BE21" s="163"/>
      <c r="BF21" s="163"/>
      <c r="BG21" s="163">
        <v>21</v>
      </c>
      <c r="BH21" s="163"/>
      <c r="BI21" s="163"/>
      <c r="BJ21" s="163"/>
    </row>
    <row r="22" spans="1:62" s="58" customFormat="1" ht="12" customHeight="1" x14ac:dyDescent="0.2">
      <c r="A22" s="281" t="s">
        <v>33</v>
      </c>
      <c r="B22" s="281"/>
      <c r="C22" s="347" t="s">
        <v>230</v>
      </c>
      <c r="D22" s="347"/>
      <c r="E22" s="347"/>
      <c r="F22" s="347"/>
      <c r="G22" s="347"/>
      <c r="H22" s="356" t="s">
        <v>35</v>
      </c>
      <c r="I22" s="357"/>
      <c r="J22" s="358">
        <f>15.2/2</f>
        <v>7.6</v>
      </c>
      <c r="K22" s="359"/>
      <c r="L22" s="360"/>
      <c r="M22" s="361"/>
      <c r="N22" s="362"/>
      <c r="O22" s="361">
        <f t="shared" ref="O22:O29" si="0">J22*M22</f>
        <v>0</v>
      </c>
      <c r="P22" s="363"/>
      <c r="Q22" s="362"/>
      <c r="R22" s="173"/>
      <c r="S22" s="175"/>
      <c r="T22" s="174"/>
      <c r="U22" s="173"/>
      <c r="V22" s="174"/>
      <c r="W22" s="175"/>
      <c r="X22" s="175"/>
      <c r="Y22" s="174"/>
      <c r="Z22" s="173"/>
      <c r="AA22" s="175"/>
      <c r="AB22" s="174"/>
      <c r="AC22" s="173"/>
      <c r="AD22" s="174"/>
      <c r="AE22" s="175"/>
      <c r="AF22" s="175"/>
      <c r="AG22" s="174"/>
      <c r="AH22" s="173"/>
      <c r="AI22" s="175"/>
      <c r="AJ22" s="174"/>
      <c r="AK22" s="173"/>
      <c r="AL22" s="175"/>
      <c r="AM22" s="174"/>
      <c r="AN22" s="173"/>
      <c r="AO22" s="175"/>
      <c r="AP22" s="174"/>
      <c r="AQ22" s="173"/>
      <c r="AR22" s="175"/>
      <c r="AS22" s="174"/>
      <c r="AT22" s="173"/>
      <c r="AU22" s="175"/>
      <c r="AV22" s="175"/>
      <c r="AW22" s="174"/>
      <c r="AX22" s="173"/>
      <c r="AY22" s="175"/>
      <c r="AZ22" s="174"/>
      <c r="BA22" s="173"/>
      <c r="BB22" s="175"/>
      <c r="BC22" s="174"/>
      <c r="BD22" s="173"/>
      <c r="BE22" s="175"/>
      <c r="BF22" s="174"/>
      <c r="BG22" s="173"/>
      <c r="BH22" s="175"/>
      <c r="BI22" s="175"/>
      <c r="BJ22" s="189"/>
    </row>
    <row r="23" spans="1:62" s="58" customFormat="1" ht="12" customHeight="1" x14ac:dyDescent="0.2">
      <c r="A23" s="281" t="s">
        <v>36</v>
      </c>
      <c r="B23" s="281"/>
      <c r="C23" s="288" t="s">
        <v>76</v>
      </c>
      <c r="D23" s="288"/>
      <c r="E23" s="288"/>
      <c r="F23" s="288"/>
      <c r="G23" s="288"/>
      <c r="H23" s="284" t="s">
        <v>35</v>
      </c>
      <c r="I23" s="285"/>
      <c r="J23" s="289">
        <v>0.5</v>
      </c>
      <c r="K23" s="290"/>
      <c r="L23" s="291"/>
      <c r="M23" s="344"/>
      <c r="N23" s="346"/>
      <c r="O23" s="344">
        <f t="shared" si="0"/>
        <v>0</v>
      </c>
      <c r="P23" s="345"/>
      <c r="Q23" s="346"/>
      <c r="R23" s="186"/>
      <c r="S23" s="187"/>
      <c r="T23" s="188"/>
      <c r="U23" s="186"/>
      <c r="V23" s="188"/>
      <c r="W23" s="187"/>
      <c r="X23" s="187"/>
      <c r="Y23" s="188"/>
      <c r="Z23" s="186"/>
      <c r="AA23" s="187"/>
      <c r="AB23" s="188"/>
      <c r="AC23" s="186"/>
      <c r="AD23" s="188"/>
      <c r="AE23" s="187"/>
      <c r="AF23" s="187"/>
      <c r="AG23" s="188"/>
      <c r="AH23" s="186"/>
      <c r="AI23" s="187"/>
      <c r="AJ23" s="188"/>
      <c r="AK23" s="186"/>
      <c r="AL23" s="187"/>
      <c r="AM23" s="188"/>
      <c r="AN23" s="186"/>
      <c r="AO23" s="187"/>
      <c r="AP23" s="188"/>
      <c r="AQ23" s="186"/>
      <c r="AR23" s="187"/>
      <c r="AS23" s="188"/>
      <c r="AT23" s="186"/>
      <c r="AU23" s="187"/>
      <c r="AV23" s="187"/>
      <c r="AW23" s="188"/>
      <c r="AX23" s="186"/>
      <c r="AY23" s="187"/>
      <c r="AZ23" s="188"/>
      <c r="BA23" s="186"/>
      <c r="BB23" s="187"/>
      <c r="BC23" s="188"/>
      <c r="BD23" s="186"/>
      <c r="BE23" s="187"/>
      <c r="BF23" s="188"/>
      <c r="BG23" s="186"/>
      <c r="BH23" s="187"/>
      <c r="BI23" s="187"/>
      <c r="BJ23" s="198"/>
    </row>
    <row r="24" spans="1:62" s="58" customFormat="1" ht="12" customHeight="1" x14ac:dyDescent="0.2">
      <c r="A24" s="281" t="s">
        <v>38</v>
      </c>
      <c r="B24" s="281"/>
      <c r="C24" s="288" t="s">
        <v>94</v>
      </c>
      <c r="D24" s="288"/>
      <c r="E24" s="288"/>
      <c r="F24" s="288"/>
      <c r="G24" s="288"/>
      <c r="H24" s="284" t="s">
        <v>35</v>
      </c>
      <c r="I24" s="285"/>
      <c r="J24" s="289">
        <v>0.69</v>
      </c>
      <c r="K24" s="290"/>
      <c r="L24" s="291"/>
      <c r="M24" s="344"/>
      <c r="N24" s="346"/>
      <c r="O24" s="344">
        <f t="shared" si="0"/>
        <v>0</v>
      </c>
      <c r="P24" s="345"/>
      <c r="Q24" s="346"/>
      <c r="R24" s="186"/>
      <c r="S24" s="187"/>
      <c r="T24" s="188"/>
      <c r="U24" s="186"/>
      <c r="V24" s="188"/>
      <c r="W24" s="187"/>
      <c r="X24" s="187"/>
      <c r="Y24" s="188"/>
      <c r="Z24" s="186"/>
      <c r="AA24" s="187"/>
      <c r="AB24" s="188"/>
      <c r="AC24" s="186"/>
      <c r="AD24" s="188"/>
      <c r="AE24" s="187"/>
      <c r="AF24" s="187"/>
      <c r="AG24" s="188"/>
      <c r="AH24" s="186"/>
      <c r="AI24" s="187"/>
      <c r="AJ24" s="188"/>
      <c r="AK24" s="186"/>
      <c r="AL24" s="187"/>
      <c r="AM24" s="188"/>
      <c r="AN24" s="186"/>
      <c r="AO24" s="187"/>
      <c r="AP24" s="188"/>
      <c r="AQ24" s="186"/>
      <c r="AR24" s="187"/>
      <c r="AS24" s="188"/>
      <c r="AT24" s="186"/>
      <c r="AU24" s="187"/>
      <c r="AV24" s="187"/>
      <c r="AW24" s="188"/>
      <c r="AX24" s="186"/>
      <c r="AY24" s="187"/>
      <c r="AZ24" s="188"/>
      <c r="BA24" s="186"/>
      <c r="BB24" s="187"/>
      <c r="BC24" s="188"/>
      <c r="BD24" s="186"/>
      <c r="BE24" s="187"/>
      <c r="BF24" s="188"/>
      <c r="BG24" s="186"/>
      <c r="BH24" s="187"/>
      <c r="BI24" s="187"/>
      <c r="BJ24" s="198"/>
    </row>
    <row r="25" spans="1:62" s="58" customFormat="1" ht="11.25" customHeight="1" x14ac:dyDescent="0.2">
      <c r="A25" s="281" t="s">
        <v>40</v>
      </c>
      <c r="B25" s="281"/>
      <c r="C25" s="282" t="s">
        <v>85</v>
      </c>
      <c r="D25" s="282"/>
      <c r="E25" s="282"/>
      <c r="F25" s="282"/>
      <c r="G25" s="283"/>
      <c r="H25" s="284" t="s">
        <v>35</v>
      </c>
      <c r="I25" s="285"/>
      <c r="J25" s="286">
        <v>7.3</v>
      </c>
      <c r="K25" s="286"/>
      <c r="L25" s="286"/>
      <c r="M25" s="343"/>
      <c r="N25" s="343"/>
      <c r="O25" s="344">
        <f t="shared" si="0"/>
        <v>0</v>
      </c>
      <c r="P25" s="345"/>
      <c r="Q25" s="346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3"/>
    </row>
    <row r="26" spans="1:62" s="58" customFormat="1" ht="11.25" customHeight="1" x14ac:dyDescent="0.2">
      <c r="A26" s="281" t="s">
        <v>42</v>
      </c>
      <c r="B26" s="281"/>
      <c r="C26" s="282" t="s">
        <v>84</v>
      </c>
      <c r="D26" s="282"/>
      <c r="E26" s="282"/>
      <c r="F26" s="282"/>
      <c r="G26" s="283"/>
      <c r="H26" s="284" t="s">
        <v>35</v>
      </c>
      <c r="I26" s="285"/>
      <c r="J26" s="286">
        <v>0.3</v>
      </c>
      <c r="K26" s="286"/>
      <c r="L26" s="286"/>
      <c r="M26" s="343"/>
      <c r="N26" s="343"/>
      <c r="O26" s="344">
        <f t="shared" si="0"/>
        <v>0</v>
      </c>
      <c r="P26" s="345"/>
      <c r="Q26" s="346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3"/>
    </row>
    <row r="27" spans="1:62" s="58" customFormat="1" ht="11.25" customHeight="1" x14ac:dyDescent="0.2">
      <c r="A27" s="281" t="s">
        <v>44</v>
      </c>
      <c r="B27" s="281"/>
      <c r="C27" s="317" t="s">
        <v>59</v>
      </c>
      <c r="D27" s="317"/>
      <c r="E27" s="317"/>
      <c r="F27" s="317"/>
      <c r="G27" s="318"/>
      <c r="H27" s="348" t="s">
        <v>35</v>
      </c>
      <c r="I27" s="349"/>
      <c r="J27" s="321">
        <v>20</v>
      </c>
      <c r="K27" s="321"/>
      <c r="L27" s="321"/>
      <c r="M27" s="364"/>
      <c r="N27" s="364"/>
      <c r="O27" s="353">
        <f t="shared" si="0"/>
        <v>0</v>
      </c>
      <c r="P27" s="355"/>
      <c r="Q27" s="354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3"/>
    </row>
    <row r="28" spans="1:62" s="58" customFormat="1" ht="11.25" customHeight="1" x14ac:dyDescent="0.2">
      <c r="A28" s="281" t="s">
        <v>60</v>
      </c>
      <c r="B28" s="281"/>
      <c r="C28" s="282" t="s">
        <v>41</v>
      </c>
      <c r="D28" s="282"/>
      <c r="E28" s="282"/>
      <c r="F28" s="282"/>
      <c r="G28" s="283"/>
      <c r="H28" s="284" t="s">
        <v>35</v>
      </c>
      <c r="I28" s="285"/>
      <c r="J28" s="286">
        <f>0.3</f>
        <v>0.3</v>
      </c>
      <c r="K28" s="286"/>
      <c r="L28" s="286"/>
      <c r="M28" s="343"/>
      <c r="N28" s="343"/>
      <c r="O28" s="344">
        <f t="shared" si="0"/>
        <v>0</v>
      </c>
      <c r="P28" s="345"/>
      <c r="Q28" s="346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3"/>
    </row>
    <row r="29" spans="1:62" s="58" customFormat="1" ht="11.25" customHeight="1" x14ac:dyDescent="0.2">
      <c r="A29" s="281" t="s">
        <v>61</v>
      </c>
      <c r="B29" s="281"/>
      <c r="C29" s="317" t="s">
        <v>203</v>
      </c>
      <c r="D29" s="317"/>
      <c r="E29" s="317"/>
      <c r="F29" s="317"/>
      <c r="G29" s="318"/>
      <c r="H29" s="348" t="s">
        <v>35</v>
      </c>
      <c r="I29" s="349"/>
      <c r="J29" s="321">
        <v>5.0000000000000001E-3</v>
      </c>
      <c r="K29" s="321"/>
      <c r="L29" s="321"/>
      <c r="M29" s="364"/>
      <c r="N29" s="364"/>
      <c r="O29" s="353">
        <f t="shared" si="0"/>
        <v>0</v>
      </c>
      <c r="P29" s="355"/>
      <c r="Q29" s="35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3"/>
    </row>
    <row r="30" spans="1:62" s="58" customFormat="1" ht="11.25" customHeight="1" x14ac:dyDescent="0.2">
      <c r="A30" s="176"/>
      <c r="B30" s="176"/>
      <c r="C30" s="204"/>
      <c r="D30" s="204"/>
      <c r="E30" s="204"/>
      <c r="F30" s="204"/>
      <c r="G30" s="205"/>
      <c r="H30" s="190"/>
      <c r="I30" s="191"/>
      <c r="J30" s="200"/>
      <c r="K30" s="200"/>
      <c r="L30" s="200"/>
      <c r="M30" s="201"/>
      <c r="N30" s="201"/>
      <c r="O30" s="195"/>
      <c r="P30" s="197"/>
      <c r="Q30" s="196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</row>
    <row r="31" spans="1:62" s="58" customFormat="1" ht="11.25" customHeight="1" x14ac:dyDescent="0.2">
      <c r="A31" s="176"/>
      <c r="B31" s="176"/>
      <c r="C31" s="204"/>
      <c r="D31" s="204"/>
      <c r="E31" s="204"/>
      <c r="F31" s="204"/>
      <c r="G31" s="205"/>
      <c r="H31" s="190"/>
      <c r="I31" s="191"/>
      <c r="J31" s="200"/>
      <c r="K31" s="200"/>
      <c r="L31" s="200"/>
      <c r="M31" s="201"/>
      <c r="N31" s="201"/>
      <c r="O31" s="195"/>
      <c r="P31" s="197"/>
      <c r="Q31" s="196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3"/>
    </row>
    <row r="32" spans="1:62" s="58" customFormat="1" ht="11.25" customHeight="1" x14ac:dyDescent="0.2">
      <c r="A32" s="176"/>
      <c r="B32" s="176"/>
      <c r="C32" s="204"/>
      <c r="D32" s="204"/>
      <c r="E32" s="204"/>
      <c r="F32" s="204"/>
      <c r="G32" s="205"/>
      <c r="H32" s="190"/>
      <c r="I32" s="191"/>
      <c r="J32" s="200"/>
      <c r="K32" s="200"/>
      <c r="L32" s="200"/>
      <c r="M32" s="201"/>
      <c r="N32" s="201"/>
      <c r="O32" s="195"/>
      <c r="P32" s="197"/>
      <c r="Q32" s="196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</row>
    <row r="33" spans="1:62" s="58" customFormat="1" ht="11.25" customHeight="1" x14ac:dyDescent="0.2">
      <c r="A33" s="176"/>
      <c r="B33" s="176"/>
      <c r="C33" s="204"/>
      <c r="D33" s="204"/>
      <c r="E33" s="204"/>
      <c r="F33" s="204"/>
      <c r="G33" s="205"/>
      <c r="H33" s="190"/>
      <c r="I33" s="191"/>
      <c r="J33" s="200"/>
      <c r="K33" s="200"/>
      <c r="L33" s="200"/>
      <c r="M33" s="201"/>
      <c r="N33" s="201"/>
      <c r="O33" s="195"/>
      <c r="P33" s="197"/>
      <c r="Q33" s="196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</row>
    <row r="34" spans="1:62" s="58" customFormat="1" ht="11.25" customHeight="1" thickBot="1" x14ac:dyDescent="0.25">
      <c r="A34" s="176"/>
      <c r="B34" s="176"/>
      <c r="C34" s="204"/>
      <c r="D34" s="204"/>
      <c r="E34" s="204"/>
      <c r="F34" s="204"/>
      <c r="G34" s="205"/>
      <c r="H34" s="339"/>
      <c r="I34" s="340"/>
      <c r="J34" s="341"/>
      <c r="K34" s="341"/>
      <c r="L34" s="341"/>
      <c r="M34" s="342"/>
      <c r="N34" s="342"/>
      <c r="O34" s="225"/>
      <c r="P34" s="226"/>
      <c r="Q34" s="227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6"/>
    </row>
    <row r="35" spans="1:62" ht="19.5" customHeight="1" x14ac:dyDescent="0.25">
      <c r="A35" s="237" t="s">
        <v>46</v>
      </c>
      <c r="B35" s="238"/>
      <c r="C35" s="238"/>
      <c r="D35" s="238"/>
      <c r="E35" s="238"/>
      <c r="F35" s="238"/>
      <c r="G35" s="238"/>
      <c r="H35" s="238"/>
      <c r="I35" s="239"/>
      <c r="J35" s="332" t="s">
        <v>47</v>
      </c>
      <c r="K35" s="333"/>
      <c r="L35" s="334"/>
      <c r="M35" s="332" t="s">
        <v>47</v>
      </c>
      <c r="N35" s="334"/>
      <c r="O35" s="337">
        <f>SUM(O22:Q34)</f>
        <v>0</v>
      </c>
      <c r="P35" s="337"/>
      <c r="Q35" s="338"/>
      <c r="R35" s="332" t="s">
        <v>47</v>
      </c>
      <c r="S35" s="333"/>
      <c r="T35" s="334"/>
      <c r="U35" s="332" t="s">
        <v>47</v>
      </c>
      <c r="V35" s="334"/>
      <c r="W35" s="234"/>
      <c r="X35" s="234"/>
      <c r="Y35" s="235"/>
      <c r="Z35" s="332" t="s">
        <v>47</v>
      </c>
      <c r="AA35" s="333"/>
      <c r="AB35" s="334"/>
      <c r="AC35" s="332" t="s">
        <v>47</v>
      </c>
      <c r="AD35" s="334"/>
      <c r="AE35" s="234"/>
      <c r="AF35" s="234"/>
      <c r="AG35" s="235"/>
      <c r="AH35" s="332" t="s">
        <v>47</v>
      </c>
      <c r="AI35" s="333"/>
      <c r="AJ35" s="334"/>
      <c r="AK35" s="332" t="s">
        <v>47</v>
      </c>
      <c r="AL35" s="333"/>
      <c r="AM35" s="334"/>
      <c r="AN35" s="234"/>
      <c r="AO35" s="234"/>
      <c r="AP35" s="235"/>
      <c r="AQ35" s="332" t="s">
        <v>47</v>
      </c>
      <c r="AR35" s="333"/>
      <c r="AS35" s="334"/>
      <c r="AT35" s="332" t="s">
        <v>47</v>
      </c>
      <c r="AU35" s="333"/>
      <c r="AV35" s="333"/>
      <c r="AW35" s="334"/>
      <c r="AX35" s="234"/>
      <c r="AY35" s="234"/>
      <c r="AZ35" s="235"/>
      <c r="BA35" s="332" t="s">
        <v>47</v>
      </c>
      <c r="BB35" s="333"/>
      <c r="BC35" s="334"/>
      <c r="BD35" s="332" t="s">
        <v>47</v>
      </c>
      <c r="BE35" s="333"/>
      <c r="BF35" s="334"/>
      <c r="BG35" s="234"/>
      <c r="BH35" s="234"/>
      <c r="BI35" s="234"/>
      <c r="BJ35" s="235"/>
    </row>
    <row r="36" spans="1:62" ht="14.25" customHeight="1" x14ac:dyDescent="0.25">
      <c r="A36" s="251" t="s">
        <v>48</v>
      </c>
      <c r="B36" s="252"/>
      <c r="C36" s="252"/>
      <c r="D36" s="60"/>
      <c r="E36" s="252" t="s">
        <v>49</v>
      </c>
      <c r="F36" s="252"/>
      <c r="G36" s="252"/>
      <c r="H36" s="252"/>
      <c r="I36" s="253"/>
      <c r="J36" s="254">
        <f>O35*D36/100</f>
        <v>0</v>
      </c>
      <c r="K36" s="254"/>
      <c r="L36" s="254"/>
      <c r="M36" s="254"/>
      <c r="N36" s="254"/>
      <c r="O36" s="254"/>
      <c r="P36" s="254"/>
      <c r="Q36" s="25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ht="6" customHeight="1" x14ac:dyDescent="0.25">
      <c r="A37" s="255"/>
      <c r="B37" s="256"/>
      <c r="C37" s="242"/>
      <c r="D37" s="242"/>
      <c r="E37" s="242"/>
      <c r="F37" s="242"/>
      <c r="G37" s="242"/>
      <c r="H37" s="243"/>
      <c r="I37" s="244"/>
      <c r="J37" s="254"/>
      <c r="K37" s="254"/>
      <c r="L37" s="254"/>
      <c r="M37" s="254"/>
      <c r="N37" s="254"/>
      <c r="O37" s="254"/>
      <c r="P37" s="254"/>
      <c r="Q37" s="25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</row>
    <row r="38" spans="1:62" ht="19.5" customHeight="1" x14ac:dyDescent="0.25">
      <c r="A38" s="245" t="s">
        <v>50</v>
      </c>
      <c r="B38" s="246"/>
      <c r="C38" s="246"/>
      <c r="D38" s="246"/>
      <c r="E38" s="246"/>
      <c r="F38" s="246"/>
      <c r="G38" s="246"/>
      <c r="H38" s="246"/>
      <c r="I38" s="247"/>
      <c r="J38" s="248">
        <f>(O35+J36)/100</f>
        <v>0</v>
      </c>
      <c r="K38" s="248"/>
      <c r="L38" s="248"/>
      <c r="M38" s="248"/>
      <c r="N38" s="248"/>
      <c r="O38" s="248"/>
      <c r="P38" s="248"/>
      <c r="Q38" s="248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</row>
    <row r="39" spans="1:62" ht="19.5" customHeight="1" x14ac:dyDescent="0.25">
      <c r="A39" s="257" t="s">
        <v>51</v>
      </c>
      <c r="B39" s="258"/>
      <c r="C39" s="258"/>
      <c r="D39" s="258"/>
      <c r="E39" s="258"/>
      <c r="F39" s="258"/>
      <c r="G39" s="258"/>
      <c r="H39" s="258"/>
      <c r="I39" s="259"/>
      <c r="J39" s="164">
        <v>100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</row>
    <row r="40" spans="1:62" ht="18" customHeight="1" x14ac:dyDescent="0.25">
      <c r="A40" s="262" t="s">
        <v>52</v>
      </c>
      <c r="B40" s="262"/>
      <c r="C40" s="262"/>
      <c r="D40" s="262"/>
      <c r="E40" s="262"/>
      <c r="F40" s="262"/>
      <c r="G40" s="262"/>
      <c r="H40" s="263" t="s">
        <v>53</v>
      </c>
      <c r="I40" s="264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</row>
    <row r="41" spans="1:62" ht="19.5" customHeight="1" x14ac:dyDescent="0.25">
      <c r="A41" s="261" t="s">
        <v>54</v>
      </c>
      <c r="B41" s="261"/>
      <c r="C41" s="261"/>
      <c r="D41" s="261"/>
      <c r="E41" s="261"/>
      <c r="F41" s="261"/>
      <c r="G41" s="261"/>
      <c r="H41" s="265"/>
      <c r="I41" s="266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</row>
    <row r="42" spans="1:62" ht="22.5" customHeight="1" x14ac:dyDescent="0.25">
      <c r="A42" s="269" t="s">
        <v>55</v>
      </c>
      <c r="B42" s="269"/>
      <c r="C42" s="269"/>
      <c r="D42" s="269"/>
      <c r="E42" s="269"/>
      <c r="F42" s="269"/>
      <c r="G42" s="269"/>
      <c r="H42" s="267"/>
      <c r="I42" s="268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</row>
  </sheetData>
  <mergeCells count="413">
    <mergeCell ref="A9:AF9"/>
    <mergeCell ref="BC9:BJ9"/>
    <mergeCell ref="A10:BB10"/>
    <mergeCell ref="BC10:BJ10"/>
    <mergeCell ref="A11:AF11"/>
    <mergeCell ref="BC11:BJ11"/>
    <mergeCell ref="BC4:BJ4"/>
    <mergeCell ref="BC5:BJ5"/>
    <mergeCell ref="A6:AU6"/>
    <mergeCell ref="BC6:BJ6"/>
    <mergeCell ref="A7:AF7"/>
    <mergeCell ref="BC7:BJ8"/>
    <mergeCell ref="A8:BB8"/>
    <mergeCell ref="BC12:BJ12"/>
    <mergeCell ref="AD13:AK13"/>
    <mergeCell ref="AL13:AS13"/>
    <mergeCell ref="AD14:AK14"/>
    <mergeCell ref="AL14:AS14"/>
    <mergeCell ref="A16:I18"/>
    <mergeCell ref="J16:Q16"/>
    <mergeCell ref="R16:Y16"/>
    <mergeCell ref="Z16:AG16"/>
    <mergeCell ref="AH16:AP16"/>
    <mergeCell ref="C19:I19"/>
    <mergeCell ref="J19:L20"/>
    <mergeCell ref="M19:N20"/>
    <mergeCell ref="O19:Q20"/>
    <mergeCell ref="R19:T20"/>
    <mergeCell ref="AQ16:AZ16"/>
    <mergeCell ref="BA16:BJ16"/>
    <mergeCell ref="K17:P17"/>
    <mergeCell ref="S17:X17"/>
    <mergeCell ref="AA17:AF17"/>
    <mergeCell ref="AI17:AO17"/>
    <mergeCell ref="AR17:AY17"/>
    <mergeCell ref="BB17:BI17"/>
    <mergeCell ref="AE21:AG21"/>
    <mergeCell ref="BD19:BF20"/>
    <mergeCell ref="BG19:BJ20"/>
    <mergeCell ref="C20:G20"/>
    <mergeCell ref="H20:I20"/>
    <mergeCell ref="A21:B21"/>
    <mergeCell ref="C21:G21"/>
    <mergeCell ref="H21:I21"/>
    <mergeCell ref="J21:L21"/>
    <mergeCell ref="M21:N21"/>
    <mergeCell ref="O21:Q21"/>
    <mergeCell ref="AK19:AM20"/>
    <mergeCell ref="AN19:AP20"/>
    <mergeCell ref="AQ19:AS20"/>
    <mergeCell ref="AT19:AW20"/>
    <mergeCell ref="AX19:AZ20"/>
    <mergeCell ref="BA19:BC20"/>
    <mergeCell ref="U19:V20"/>
    <mergeCell ref="W19:Y20"/>
    <mergeCell ref="Z19:AB20"/>
    <mergeCell ref="AC19:AD20"/>
    <mergeCell ref="AE19:AG20"/>
    <mergeCell ref="AH19:AJ20"/>
    <mergeCell ref="A19:B20"/>
    <mergeCell ref="AC22:AD22"/>
    <mergeCell ref="AE22:AG22"/>
    <mergeCell ref="AH22:AJ22"/>
    <mergeCell ref="BA21:BC21"/>
    <mergeCell ref="BD21:BF21"/>
    <mergeCell ref="BG21:BJ21"/>
    <mergeCell ref="A22:B22"/>
    <mergeCell ref="C22:G22"/>
    <mergeCell ref="H22:I22"/>
    <mergeCell ref="J22:L22"/>
    <mergeCell ref="M22:N22"/>
    <mergeCell ref="O22:Q22"/>
    <mergeCell ref="R22:T22"/>
    <mergeCell ref="AH21:AJ21"/>
    <mergeCell ref="AK21:AM21"/>
    <mergeCell ref="AN21:AP21"/>
    <mergeCell ref="AQ21:AS21"/>
    <mergeCell ref="AT21:AW21"/>
    <mergeCell ref="AX21:AZ21"/>
    <mergeCell ref="R21:T21"/>
    <mergeCell ref="U21:V21"/>
    <mergeCell ref="W21:Y21"/>
    <mergeCell ref="Z21:AB21"/>
    <mergeCell ref="AC21:AD21"/>
    <mergeCell ref="Z23:AB23"/>
    <mergeCell ref="AC23:AD23"/>
    <mergeCell ref="AE23:AG23"/>
    <mergeCell ref="AH23:AJ23"/>
    <mergeCell ref="AK23:AM23"/>
    <mergeCell ref="BD22:BF22"/>
    <mergeCell ref="BG22:BJ22"/>
    <mergeCell ref="A23:B23"/>
    <mergeCell ref="C23:G23"/>
    <mergeCell ref="H23:I23"/>
    <mergeCell ref="J23:L23"/>
    <mergeCell ref="M23:N23"/>
    <mergeCell ref="O23:Q23"/>
    <mergeCell ref="R23:T23"/>
    <mergeCell ref="U23:V23"/>
    <mergeCell ref="AK22:AM22"/>
    <mergeCell ref="AN22:AP22"/>
    <mergeCell ref="AQ22:AS22"/>
    <mergeCell ref="AT22:AW22"/>
    <mergeCell ref="AX22:AZ22"/>
    <mergeCell ref="BA22:BC22"/>
    <mergeCell ref="U22:V22"/>
    <mergeCell ref="W22:Y22"/>
    <mergeCell ref="Z22:AB22"/>
    <mergeCell ref="BG24:BJ24"/>
    <mergeCell ref="Z24:AB24"/>
    <mergeCell ref="AC24:AD24"/>
    <mergeCell ref="AE24:AG24"/>
    <mergeCell ref="AH24:AJ24"/>
    <mergeCell ref="AK24:AM24"/>
    <mergeCell ref="AN24:AP24"/>
    <mergeCell ref="BG23:BJ23"/>
    <mergeCell ref="A24:B24"/>
    <mergeCell ref="C24:G24"/>
    <mergeCell ref="H24:I24"/>
    <mergeCell ref="J24:L24"/>
    <mergeCell ref="M24:N24"/>
    <mergeCell ref="O24:Q24"/>
    <mergeCell ref="R24:T24"/>
    <mergeCell ref="U24:V24"/>
    <mergeCell ref="W24:Y24"/>
    <mergeCell ref="AN23:AP23"/>
    <mergeCell ref="AQ23:AS23"/>
    <mergeCell ref="AT23:AW23"/>
    <mergeCell ref="AX23:AZ23"/>
    <mergeCell ref="BA23:BC23"/>
    <mergeCell ref="BD23:BF23"/>
    <mergeCell ref="W23:Y23"/>
    <mergeCell ref="H25:I25"/>
    <mergeCell ref="J25:L25"/>
    <mergeCell ref="M25:N25"/>
    <mergeCell ref="O25:Q25"/>
    <mergeCell ref="AQ24:AS24"/>
    <mergeCell ref="AT24:AW24"/>
    <mergeCell ref="AX24:AZ24"/>
    <mergeCell ref="BA24:BC24"/>
    <mergeCell ref="BD24:BF24"/>
    <mergeCell ref="BA25:BC25"/>
    <mergeCell ref="BD25:BF25"/>
    <mergeCell ref="BG25:BJ25"/>
    <mergeCell ref="A26:B26"/>
    <mergeCell ref="C26:G26"/>
    <mergeCell ref="H26:I26"/>
    <mergeCell ref="J26:L26"/>
    <mergeCell ref="M26:N26"/>
    <mergeCell ref="O26:Q26"/>
    <mergeCell ref="R26:T26"/>
    <mergeCell ref="AH25:AJ25"/>
    <mergeCell ref="AK25:AM25"/>
    <mergeCell ref="AN25:AP25"/>
    <mergeCell ref="AQ25:AS25"/>
    <mergeCell ref="AT25:AW25"/>
    <mergeCell ref="AX25:AZ25"/>
    <mergeCell ref="R25:T25"/>
    <mergeCell ref="U25:V25"/>
    <mergeCell ref="W25:Y25"/>
    <mergeCell ref="Z25:AB25"/>
    <mergeCell ref="AC25:AD25"/>
    <mergeCell ref="AE25:AG25"/>
    <mergeCell ref="A25:B25"/>
    <mergeCell ref="C25:G25"/>
    <mergeCell ref="BD26:BF26"/>
    <mergeCell ref="BG26:BJ26"/>
    <mergeCell ref="A27:B27"/>
    <mergeCell ref="C27:G27"/>
    <mergeCell ref="H27:I27"/>
    <mergeCell ref="J27:L27"/>
    <mergeCell ref="M27:N27"/>
    <mergeCell ref="O27:Q27"/>
    <mergeCell ref="R27:T27"/>
    <mergeCell ref="U27:V27"/>
    <mergeCell ref="AK26:AM26"/>
    <mergeCell ref="AN26:AP26"/>
    <mergeCell ref="AQ26:AS26"/>
    <mergeCell ref="AT26:AW26"/>
    <mergeCell ref="AX26:AZ26"/>
    <mergeCell ref="BA26:BC26"/>
    <mergeCell ref="U26:V26"/>
    <mergeCell ref="W26:Y26"/>
    <mergeCell ref="Z26:AB26"/>
    <mergeCell ref="AC26:AD26"/>
    <mergeCell ref="AE26:AG26"/>
    <mergeCell ref="AH26:AJ26"/>
    <mergeCell ref="BG27:BJ27"/>
    <mergeCell ref="A28:B28"/>
    <mergeCell ref="C28:G28"/>
    <mergeCell ref="H28:I28"/>
    <mergeCell ref="J28:L28"/>
    <mergeCell ref="M28:N28"/>
    <mergeCell ref="O28:Q28"/>
    <mergeCell ref="R28:T28"/>
    <mergeCell ref="U28:V28"/>
    <mergeCell ref="W28:Y28"/>
    <mergeCell ref="AN27:AP27"/>
    <mergeCell ref="AQ27:AS27"/>
    <mergeCell ref="AT27:AW27"/>
    <mergeCell ref="AX27:AZ27"/>
    <mergeCell ref="BA27:BC27"/>
    <mergeCell ref="BD27:BF27"/>
    <mergeCell ref="W27:Y27"/>
    <mergeCell ref="Z27:AB27"/>
    <mergeCell ref="AC27:AD27"/>
    <mergeCell ref="AE27:AG27"/>
    <mergeCell ref="AH27:AJ27"/>
    <mergeCell ref="AK27:AM27"/>
    <mergeCell ref="AX28:AZ28"/>
    <mergeCell ref="BA28:BC28"/>
    <mergeCell ref="BD28:BF28"/>
    <mergeCell ref="BG28:BJ28"/>
    <mergeCell ref="Z28:AB28"/>
    <mergeCell ref="AC28:AD28"/>
    <mergeCell ref="AE28:AG28"/>
    <mergeCell ref="AH28:AJ28"/>
    <mergeCell ref="AK28:AM28"/>
    <mergeCell ref="AN28:AP28"/>
    <mergeCell ref="AE29:AG29"/>
    <mergeCell ref="BA29:BC29"/>
    <mergeCell ref="BD29:BF29"/>
    <mergeCell ref="BG29:BJ29"/>
    <mergeCell ref="AX29:AZ29"/>
    <mergeCell ref="A29:B29"/>
    <mergeCell ref="C29:G29"/>
    <mergeCell ref="H29:I29"/>
    <mergeCell ref="J29:L29"/>
    <mergeCell ref="M29:N29"/>
    <mergeCell ref="O29:Q29"/>
    <mergeCell ref="AQ28:AS28"/>
    <mergeCell ref="AT28:AW28"/>
    <mergeCell ref="AC30:AD30"/>
    <mergeCell ref="AE30:AG30"/>
    <mergeCell ref="AH30:AJ30"/>
    <mergeCell ref="A30:B30"/>
    <mergeCell ref="C30:G30"/>
    <mergeCell ref="H30:I30"/>
    <mergeCell ref="J30:L30"/>
    <mergeCell ref="M30:N30"/>
    <mergeCell ref="O30:Q30"/>
    <mergeCell ref="R30:T30"/>
    <mergeCell ref="AH29:AJ29"/>
    <mergeCell ref="AK29:AM29"/>
    <mergeCell ref="AN29:AP29"/>
    <mergeCell ref="AQ29:AS29"/>
    <mergeCell ref="AT29:AW29"/>
    <mergeCell ref="R29:T29"/>
    <mergeCell ref="U29:V29"/>
    <mergeCell ref="W29:Y29"/>
    <mergeCell ref="Z29:AB29"/>
    <mergeCell ref="AC29:AD29"/>
    <mergeCell ref="Z31:AB31"/>
    <mergeCell ref="AC31:AD31"/>
    <mergeCell ref="AE31:AG31"/>
    <mergeCell ref="AH31:AJ31"/>
    <mergeCell ref="AK31:AM31"/>
    <mergeCell ref="BD30:BF30"/>
    <mergeCell ref="BG30:BJ30"/>
    <mergeCell ref="A31:B31"/>
    <mergeCell ref="C31:G31"/>
    <mergeCell ref="H31:I31"/>
    <mergeCell ref="J31:L31"/>
    <mergeCell ref="M31:N31"/>
    <mergeCell ref="O31:Q31"/>
    <mergeCell ref="R31:T31"/>
    <mergeCell ref="U31:V31"/>
    <mergeCell ref="AK30:AM30"/>
    <mergeCell ref="AN30:AP30"/>
    <mergeCell ref="AQ30:AS30"/>
    <mergeCell ref="AT30:AW30"/>
    <mergeCell ref="AX30:AZ30"/>
    <mergeCell ref="BA30:BC30"/>
    <mergeCell ref="U30:V30"/>
    <mergeCell ref="W30:Y30"/>
    <mergeCell ref="Z30:AB30"/>
    <mergeCell ref="BG31:BJ31"/>
    <mergeCell ref="AN31:AP31"/>
    <mergeCell ref="AQ31:AS31"/>
    <mergeCell ref="AT31:AW31"/>
    <mergeCell ref="AX31:AZ31"/>
    <mergeCell ref="A32:B32"/>
    <mergeCell ref="C32:G32"/>
    <mergeCell ref="H32:I32"/>
    <mergeCell ref="J32:L32"/>
    <mergeCell ref="M32:N32"/>
    <mergeCell ref="O32:Q32"/>
    <mergeCell ref="R32:T32"/>
    <mergeCell ref="U32:V32"/>
    <mergeCell ref="W32:Y32"/>
    <mergeCell ref="BA31:BC31"/>
    <mergeCell ref="BD31:BF31"/>
    <mergeCell ref="W31:Y31"/>
    <mergeCell ref="AQ32:AS32"/>
    <mergeCell ref="AT32:AW32"/>
    <mergeCell ref="AX32:AZ32"/>
    <mergeCell ref="BA32:BC32"/>
    <mergeCell ref="BD32:BF32"/>
    <mergeCell ref="BA33:BC33"/>
    <mergeCell ref="BD33:BF33"/>
    <mergeCell ref="BG32:BJ32"/>
    <mergeCell ref="Z32:AB32"/>
    <mergeCell ref="AC32:AD32"/>
    <mergeCell ref="AE32:AG32"/>
    <mergeCell ref="AH32:AJ32"/>
    <mergeCell ref="AK32:AM32"/>
    <mergeCell ref="AN32:AP32"/>
    <mergeCell ref="Z33:AB33"/>
    <mergeCell ref="AC33:AD33"/>
    <mergeCell ref="AE33:AG33"/>
    <mergeCell ref="AK33:AM33"/>
    <mergeCell ref="AN33:AP33"/>
    <mergeCell ref="AQ33:AS33"/>
    <mergeCell ref="AT33:AW33"/>
    <mergeCell ref="AX33:AZ33"/>
    <mergeCell ref="A33:B33"/>
    <mergeCell ref="C33:G33"/>
    <mergeCell ref="BD34:BF34"/>
    <mergeCell ref="BG34:BJ34"/>
    <mergeCell ref="H33:I33"/>
    <mergeCell ref="J33:L33"/>
    <mergeCell ref="M33:N33"/>
    <mergeCell ref="O33:Q33"/>
    <mergeCell ref="M35:N35"/>
    <mergeCell ref="O35:Q35"/>
    <mergeCell ref="R35:T35"/>
    <mergeCell ref="U35:V35"/>
    <mergeCell ref="W35:Y35"/>
    <mergeCell ref="Z35:AB35"/>
    <mergeCell ref="AK34:AM34"/>
    <mergeCell ref="BG33:BJ33"/>
    <mergeCell ref="A34:B34"/>
    <mergeCell ref="C34:G34"/>
    <mergeCell ref="H34:I34"/>
    <mergeCell ref="J34:L34"/>
    <mergeCell ref="M34:N34"/>
    <mergeCell ref="O34:Q34"/>
    <mergeCell ref="R34:T34"/>
    <mergeCell ref="AH33:AJ33"/>
    <mergeCell ref="R33:T33"/>
    <mergeCell ref="U33:V33"/>
    <mergeCell ref="W33:Y33"/>
    <mergeCell ref="AN34:AP34"/>
    <mergeCell ref="AQ34:AS34"/>
    <mergeCell ref="AT34:AW34"/>
    <mergeCell ref="AX34:AZ34"/>
    <mergeCell ref="BA34:BC34"/>
    <mergeCell ref="U34:V34"/>
    <mergeCell ref="W34:Y34"/>
    <mergeCell ref="Z34:AB34"/>
    <mergeCell ref="AC34:AD34"/>
    <mergeCell ref="AE34:AG34"/>
    <mergeCell ref="AH34:AJ34"/>
    <mergeCell ref="AH36:AP37"/>
    <mergeCell ref="AQ36:AZ37"/>
    <mergeCell ref="BA36:BJ37"/>
    <mergeCell ref="A37:B37"/>
    <mergeCell ref="C37:G37"/>
    <mergeCell ref="H37:I37"/>
    <mergeCell ref="AT35:AW35"/>
    <mergeCell ref="AX35:AZ35"/>
    <mergeCell ref="BA35:BC35"/>
    <mergeCell ref="BD35:BF35"/>
    <mergeCell ref="BG35:BJ35"/>
    <mergeCell ref="A36:C36"/>
    <mergeCell ref="E36:I36"/>
    <mergeCell ref="J36:Q37"/>
    <mergeCell ref="R36:Y37"/>
    <mergeCell ref="Z36:AG37"/>
    <mergeCell ref="AC35:AD35"/>
    <mergeCell ref="AE35:AG35"/>
    <mergeCell ref="AH35:AJ35"/>
    <mergeCell ref="AK35:AM35"/>
    <mergeCell ref="AN35:AP35"/>
    <mergeCell ref="AQ35:AS35"/>
    <mergeCell ref="A35:I35"/>
    <mergeCell ref="J35:L35"/>
    <mergeCell ref="BA38:BJ38"/>
    <mergeCell ref="A39:I39"/>
    <mergeCell ref="J39:Q39"/>
    <mergeCell ref="R39:Y39"/>
    <mergeCell ref="Z39:AG39"/>
    <mergeCell ref="AH39:AP39"/>
    <mergeCell ref="AQ39:AZ39"/>
    <mergeCell ref="BA39:BJ39"/>
    <mergeCell ref="A38:I38"/>
    <mergeCell ref="J38:Q38"/>
    <mergeCell ref="R38:Y38"/>
    <mergeCell ref="Z38:AG38"/>
    <mergeCell ref="AH38:AP38"/>
    <mergeCell ref="AQ38:AZ38"/>
    <mergeCell ref="AH42:AP42"/>
    <mergeCell ref="AQ42:AZ42"/>
    <mergeCell ref="BA42:BJ42"/>
    <mergeCell ref="AQ40:AZ40"/>
    <mergeCell ref="BA40:BJ40"/>
    <mergeCell ref="A41:G41"/>
    <mergeCell ref="J41:Q41"/>
    <mergeCell ref="R41:Y41"/>
    <mergeCell ref="Z41:AG41"/>
    <mergeCell ref="AH41:AP41"/>
    <mergeCell ref="AQ41:AZ41"/>
    <mergeCell ref="BA41:BJ41"/>
    <mergeCell ref="A40:G40"/>
    <mergeCell ref="H40:I42"/>
    <mergeCell ref="J40:Q40"/>
    <mergeCell ref="R40:Y40"/>
    <mergeCell ref="Z40:AG40"/>
    <mergeCell ref="AH40:AP40"/>
    <mergeCell ref="A42:G42"/>
    <mergeCell ref="J42:Q42"/>
    <mergeCell ref="R42:Y42"/>
    <mergeCell ref="Z42:AG42"/>
  </mergeCells>
  <hyperlinks>
    <hyperlink ref="AB14" r:id="rId1"/>
  </hyperlinks>
  <pageMargins left="0.7" right="0.7" top="0.75" bottom="0.75" header="0.3" footer="0.3"/>
  <pageSetup paperSize="9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40</vt:i4>
      </vt:variant>
    </vt:vector>
  </HeadingPairs>
  <TitlesOfParts>
    <vt:vector size="91" baseType="lpstr">
      <vt:lpstr>меню</vt:lpstr>
      <vt:lpstr>Фрикадельки мясные</vt:lpstr>
      <vt:lpstr>Тесто перечное</vt:lpstr>
      <vt:lpstr>Перепечи с мясокапуст</vt:lpstr>
      <vt:lpstr>Фарш мясокапустный</vt:lpstr>
      <vt:lpstr>Цв.капуста с брокколи</vt:lpstr>
      <vt:lpstr>Рагу овощное</vt:lpstr>
      <vt:lpstr>Рис припущенный с овощами</vt:lpstr>
      <vt:lpstr>Куриная грудка</vt:lpstr>
      <vt:lpstr>Бульон рыбный</vt:lpstr>
      <vt:lpstr>Горбуша тушеная</vt:lpstr>
      <vt:lpstr>Фарш творожный</vt:lpstr>
      <vt:lpstr>Шанежка с творогом</vt:lpstr>
      <vt:lpstr>Фарш яблочный</vt:lpstr>
      <vt:lpstr>Кокрок с яблоками</vt:lpstr>
      <vt:lpstr>Фарш картофельный</vt:lpstr>
      <vt:lpstr>Шанежка с картофелем</vt:lpstr>
      <vt:lpstr>Тесто кокрочное</vt:lpstr>
      <vt:lpstr>Фарш зел.лук+яйцо</vt:lpstr>
      <vt:lpstr>Пирожок зел.лук+яйцо</vt:lpstr>
      <vt:lpstr>Тесто дрожжевое сдобное (пирож)</vt:lpstr>
      <vt:lpstr>Рассольник</vt:lpstr>
      <vt:lpstr>Борщ</vt:lpstr>
      <vt:lpstr>Салат Мимоза</vt:lpstr>
      <vt:lpstr>Салат греческий</vt:lpstr>
      <vt:lpstr>Салат Витаминный</vt:lpstr>
      <vt:lpstr>Щи из св.капусты</vt:lpstr>
      <vt:lpstr>Печень по-строгановски</vt:lpstr>
      <vt:lpstr>Сок</vt:lpstr>
      <vt:lpstr>Напиток лимонный</vt:lpstr>
      <vt:lpstr>Компот</vt:lpstr>
      <vt:lpstr>Кисель</vt:lpstr>
      <vt:lpstr>Похлебка по-русски</vt:lpstr>
      <vt:lpstr>Гуляш из говядины</vt:lpstr>
      <vt:lpstr>Сельдь под шубой</vt:lpstr>
      <vt:lpstr>Салат Тазалык</vt:lpstr>
      <vt:lpstr>Салат Столичный</vt:lpstr>
      <vt:lpstr>Лапша домашняя</vt:lpstr>
      <vt:lpstr>Суп-лапша </vt:lpstr>
      <vt:lpstr>Суп Гороховый с мясом</vt:lpstr>
      <vt:lpstr>картоф пюре</vt:lpstr>
      <vt:lpstr>Чай с сахаром с лимоном</vt:lpstr>
      <vt:lpstr>Бобовые отварные</vt:lpstr>
      <vt:lpstr>Гороховое пюре</vt:lpstr>
      <vt:lpstr>Чай с сахаром</vt:lpstr>
      <vt:lpstr>Бифштекс</vt:lpstr>
      <vt:lpstr>Говядина отварная</vt:lpstr>
      <vt:lpstr>Хлеб</vt:lpstr>
      <vt:lpstr>Коржик с маком</vt:lpstr>
      <vt:lpstr>Макароны с сыром</vt:lpstr>
      <vt:lpstr>Лист1</vt:lpstr>
      <vt:lpstr>Бифштекс!Область_печати</vt:lpstr>
      <vt:lpstr>'Бобовые отварные'!Область_печати</vt:lpstr>
      <vt:lpstr>Борщ!Область_печати</vt:lpstr>
      <vt:lpstr>'Бульон рыбный'!Область_печати</vt:lpstr>
      <vt:lpstr>'Говядина отварная'!Область_печати</vt:lpstr>
      <vt:lpstr>'Горбуша тушеная'!Область_печати</vt:lpstr>
      <vt:lpstr>'Гороховое пюре'!Область_печати</vt:lpstr>
      <vt:lpstr>'картоф пюре'!Область_печати</vt:lpstr>
      <vt:lpstr>Кисель!Область_печати</vt:lpstr>
      <vt:lpstr>'Кокрок с яблоками'!Область_печати</vt:lpstr>
      <vt:lpstr>Компот!Область_печати</vt:lpstr>
      <vt:lpstr>'Коржик с маком'!Область_печати</vt:lpstr>
      <vt:lpstr>'Куриная грудка'!Область_печати</vt:lpstr>
      <vt:lpstr>'Лапша домашняя'!Область_печати</vt:lpstr>
      <vt:lpstr>'Напиток лимонный'!Область_печати</vt:lpstr>
      <vt:lpstr>'Перепечи с мясокапуст'!Область_печати</vt:lpstr>
      <vt:lpstr>'Пирожок зел.лук+яйцо'!Область_печати</vt:lpstr>
      <vt:lpstr>'Похлебка по-русски'!Область_печати</vt:lpstr>
      <vt:lpstr>'Рагу овощное'!Область_печати</vt:lpstr>
      <vt:lpstr>Рассольник!Область_печати</vt:lpstr>
      <vt:lpstr>'Рис припущенный с овощами'!Область_печати</vt:lpstr>
      <vt:lpstr>'Салат Столичный'!Область_печати</vt:lpstr>
      <vt:lpstr>Сок!Область_печати</vt:lpstr>
      <vt:lpstr>'Суп Гороховый с мясом'!Область_печати</vt:lpstr>
      <vt:lpstr>'Суп-лапша '!Область_печати</vt:lpstr>
      <vt:lpstr>'Тесто дрожжевое сдобное (пирож)'!Область_печати</vt:lpstr>
      <vt:lpstr>'Тесто кокрочное'!Область_печати</vt:lpstr>
      <vt:lpstr>'Тесто перечное'!Область_печати</vt:lpstr>
      <vt:lpstr>'Фарш зел.лук+яйцо'!Область_печати</vt:lpstr>
      <vt:lpstr>'Фарш картофельный'!Область_печати</vt:lpstr>
      <vt:lpstr>'Фарш мясокапустный'!Область_печати</vt:lpstr>
      <vt:lpstr>'Фарш творожный'!Область_печати</vt:lpstr>
      <vt:lpstr>'Фарш яблочный'!Область_печати</vt:lpstr>
      <vt:lpstr>'Фрикадельки мясные'!Область_печати</vt:lpstr>
      <vt:lpstr>'Цв.капуста с брокколи'!Область_печати</vt:lpstr>
      <vt:lpstr>'Чай с сахаром'!Область_печати</vt:lpstr>
      <vt:lpstr>'Чай с сахаром с лимоном'!Область_печати</vt:lpstr>
      <vt:lpstr>'Шанежка с картофелем'!Область_печати</vt:lpstr>
      <vt:lpstr>'Шанежка с творогом'!Область_печати</vt:lpstr>
      <vt:lpstr>'Щи из св.капусты'!Область_печати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Миронова Екатерина Валерьевна</cp:lastModifiedBy>
  <cp:lastPrinted>2017-12-18T07:39:52Z</cp:lastPrinted>
  <dcterms:created xsi:type="dcterms:W3CDTF">2016-02-03T11:55:02Z</dcterms:created>
  <dcterms:modified xsi:type="dcterms:W3CDTF">2017-12-20T09:40:05Z</dcterms:modified>
</cp:coreProperties>
</file>